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Biological_Experiment_LDA2\LipidBlast\negative\"/>
    </mc:Choice>
  </mc:AlternateContent>
  <bookViews>
    <workbookView xWindow="0" yWindow="0" windowWidth="20115" windowHeight="12855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</sheets>
  <calcPr calcId="152511" calcMode="manual"/>
</workbook>
</file>

<file path=xl/calcChain.xml><?xml version="1.0" encoding="utf-8"?>
<calcChain xmlns="http://schemas.openxmlformats.org/spreadsheetml/2006/main">
  <c r="U59" i="9" l="1"/>
  <c r="Q59" i="9"/>
  <c r="J59" i="9"/>
  <c r="F59" i="9"/>
  <c r="U56" i="9"/>
  <c r="Q56" i="9"/>
  <c r="O56" i="9"/>
  <c r="V56" i="9" s="1"/>
  <c r="N56" i="9"/>
  <c r="S56" i="9" s="1"/>
  <c r="M56" i="9"/>
  <c r="J56" i="9"/>
  <c r="F56" i="9"/>
  <c r="C56" i="9"/>
  <c r="B56" i="9"/>
  <c r="H56" i="9" s="1"/>
  <c r="A56" i="9"/>
  <c r="U55" i="9"/>
  <c r="Q55" i="9"/>
  <c r="O55" i="9"/>
  <c r="N55" i="9"/>
  <c r="M55" i="9"/>
  <c r="J55" i="9"/>
  <c r="F55" i="9"/>
  <c r="C55" i="9"/>
  <c r="B55" i="9"/>
  <c r="L55" i="9" s="1"/>
  <c r="A55" i="9"/>
  <c r="U54" i="9"/>
  <c r="Q54" i="9"/>
  <c r="O54" i="9"/>
  <c r="N54" i="9"/>
  <c r="M54" i="9"/>
  <c r="J54" i="9"/>
  <c r="F54" i="9"/>
  <c r="C54" i="9"/>
  <c r="B54" i="9"/>
  <c r="A54" i="9"/>
  <c r="U53" i="9"/>
  <c r="Q53" i="9"/>
  <c r="O53" i="9"/>
  <c r="N53" i="9"/>
  <c r="M53" i="9"/>
  <c r="J53" i="9"/>
  <c r="F53" i="9"/>
  <c r="C53" i="9"/>
  <c r="B53" i="9"/>
  <c r="K53" i="9" s="1"/>
  <c r="A53" i="9"/>
  <c r="O52" i="9"/>
  <c r="N52" i="9"/>
  <c r="M52" i="9"/>
  <c r="J52" i="9"/>
  <c r="H52" i="9"/>
  <c r="F52" i="9"/>
  <c r="C52" i="9"/>
  <c r="B52" i="9"/>
  <c r="G52" i="9" s="1"/>
  <c r="A52" i="9"/>
  <c r="U51" i="9"/>
  <c r="Q51" i="9"/>
  <c r="O51" i="9"/>
  <c r="V51" i="9" s="1"/>
  <c r="N51" i="9"/>
  <c r="M51" i="9"/>
  <c r="S51" i="9" s="1"/>
  <c r="J51" i="9"/>
  <c r="F51" i="9"/>
  <c r="C51" i="9"/>
  <c r="B51" i="9"/>
  <c r="L51" i="9" s="1"/>
  <c r="A51" i="9"/>
  <c r="U50" i="9"/>
  <c r="Q50" i="9"/>
  <c r="O50" i="9"/>
  <c r="N50" i="9"/>
  <c r="W50" i="9" s="1"/>
  <c r="M50" i="9"/>
  <c r="J50" i="9"/>
  <c r="F50" i="9"/>
  <c r="C50" i="9"/>
  <c r="B50" i="9"/>
  <c r="A50" i="9"/>
  <c r="U13" i="9"/>
  <c r="Q13" i="9"/>
  <c r="J13" i="9"/>
  <c r="F13" i="9"/>
  <c r="U10" i="9"/>
  <c r="Q10" i="9"/>
  <c r="O10" i="9"/>
  <c r="N10" i="9"/>
  <c r="R10" i="9" s="1"/>
  <c r="M10" i="9"/>
  <c r="J10" i="9"/>
  <c r="F10" i="9"/>
  <c r="C10" i="9"/>
  <c r="B10" i="9"/>
  <c r="A10" i="9"/>
  <c r="U9" i="9"/>
  <c r="Q9" i="9"/>
  <c r="O9" i="9"/>
  <c r="N9" i="9"/>
  <c r="M9" i="9"/>
  <c r="J9" i="9"/>
  <c r="F9" i="9"/>
  <c r="C9" i="9"/>
  <c r="B9" i="9"/>
  <c r="A9" i="9"/>
  <c r="H9" i="9" s="1"/>
  <c r="U8" i="9"/>
  <c r="Q8" i="9"/>
  <c r="O8" i="9"/>
  <c r="N8" i="9"/>
  <c r="W8" i="9" s="1"/>
  <c r="M8" i="9"/>
  <c r="J8" i="9"/>
  <c r="F8" i="9"/>
  <c r="C8" i="9"/>
  <c r="L8" i="9" s="1"/>
  <c r="B8" i="9"/>
  <c r="A8" i="9"/>
  <c r="U7" i="9"/>
  <c r="Q7" i="9"/>
  <c r="O7" i="9"/>
  <c r="N7" i="9"/>
  <c r="M7" i="9"/>
  <c r="J7" i="9"/>
  <c r="F7" i="9"/>
  <c r="C7" i="9"/>
  <c r="B7" i="9"/>
  <c r="H7" i="9" s="1"/>
  <c r="A7" i="9"/>
  <c r="O6" i="9"/>
  <c r="N6" i="9"/>
  <c r="M6" i="9"/>
  <c r="J6" i="9"/>
  <c r="F6" i="9"/>
  <c r="C6" i="9"/>
  <c r="B6" i="9"/>
  <c r="H6" i="9" s="1"/>
  <c r="A6" i="9"/>
  <c r="U5" i="9"/>
  <c r="Q5" i="9"/>
  <c r="O5" i="9"/>
  <c r="N5" i="9"/>
  <c r="W5" i="9" s="1"/>
  <c r="M5" i="9"/>
  <c r="J5" i="9"/>
  <c r="F5" i="9"/>
  <c r="C5" i="9"/>
  <c r="B5" i="9"/>
  <c r="A5" i="9"/>
  <c r="G5" i="9" s="1"/>
  <c r="V4" i="9"/>
  <c r="U4" i="9"/>
  <c r="Q4" i="9"/>
  <c r="O4" i="9"/>
  <c r="N4" i="9"/>
  <c r="M4" i="9"/>
  <c r="S4" i="9" s="1"/>
  <c r="K4" i="9"/>
  <c r="J4" i="9"/>
  <c r="F4" i="9"/>
  <c r="C4" i="9"/>
  <c r="L4" i="9" s="1"/>
  <c r="B4" i="9"/>
  <c r="G4" i="9" s="1"/>
  <c r="A4" i="9"/>
  <c r="H4" i="9" s="1"/>
  <c r="S9" i="9" l="1"/>
  <c r="L5" i="9"/>
  <c r="L9" i="9"/>
  <c r="V55" i="9"/>
  <c r="W4" i="9"/>
  <c r="L10" i="9"/>
  <c r="O13" i="9"/>
  <c r="H5" i="9"/>
  <c r="G6" i="9"/>
  <c r="G7" i="9"/>
  <c r="S8" i="9"/>
  <c r="W9" i="9"/>
  <c r="L50" i="9"/>
  <c r="K56" i="9"/>
  <c r="G56" i="9"/>
  <c r="H54" i="9"/>
  <c r="W55" i="9"/>
  <c r="L56" i="9"/>
  <c r="V8" i="9"/>
  <c r="K9" i="9"/>
  <c r="V9" i="9"/>
  <c r="G51" i="9"/>
  <c r="G10" i="9"/>
  <c r="G9" i="9"/>
  <c r="H10" i="9"/>
  <c r="K51" i="9"/>
  <c r="R5" i="9"/>
  <c r="W10" i="9"/>
  <c r="C59" i="9"/>
  <c r="V50" i="9"/>
  <c r="R53" i="9"/>
  <c r="G53" i="9"/>
  <c r="H51" i="9"/>
  <c r="H53" i="9"/>
  <c r="G54" i="9"/>
  <c r="S55" i="9"/>
  <c r="W56" i="9"/>
  <c r="A59" i="9"/>
  <c r="W51" i="9"/>
  <c r="N13" i="9"/>
  <c r="M13" i="9"/>
  <c r="B13" i="9"/>
  <c r="S54" i="9"/>
  <c r="R54" i="9"/>
  <c r="W54" i="9"/>
  <c r="V54" i="9"/>
  <c r="R8" i="9"/>
  <c r="R50" i="9"/>
  <c r="K54" i="9"/>
  <c r="L54" i="9"/>
  <c r="M59" i="9"/>
  <c r="S50" i="9"/>
  <c r="R55" i="9"/>
  <c r="K6" i="9"/>
  <c r="K7" i="9"/>
  <c r="O59" i="9"/>
  <c r="H55" i="9"/>
  <c r="G55" i="9"/>
  <c r="K55" i="9"/>
  <c r="S7" i="9"/>
  <c r="R7" i="9"/>
  <c r="V7" i="9"/>
  <c r="H8" i="9"/>
  <c r="G8" i="9"/>
  <c r="K8" i="9"/>
  <c r="C13" i="9"/>
  <c r="B59" i="9"/>
  <c r="H50" i="9"/>
  <c r="G50" i="9"/>
  <c r="K50" i="9"/>
  <c r="A13" i="9"/>
  <c r="N59" i="9"/>
  <c r="R4" i="9"/>
  <c r="R9" i="9"/>
  <c r="R51" i="9"/>
  <c r="R56" i="9"/>
  <c r="S5" i="9"/>
  <c r="S53" i="9"/>
  <c r="K5" i="9"/>
  <c r="K10" i="9"/>
  <c r="K52" i="9"/>
  <c r="S10" i="9"/>
  <c r="V5" i="9"/>
  <c r="V10" i="9"/>
  <c r="V53" i="9"/>
  <c r="K39" i="7"/>
  <c r="F39" i="7"/>
  <c r="K38" i="7"/>
  <c r="F38" i="7"/>
  <c r="K37" i="7"/>
  <c r="F37" i="7"/>
  <c r="K36" i="7"/>
  <c r="F36" i="7"/>
  <c r="K35" i="7"/>
  <c r="F35" i="7"/>
  <c r="F43" i="7" s="1"/>
  <c r="K34" i="7"/>
  <c r="K40" i="7" s="1"/>
  <c r="F34" i="7"/>
  <c r="K33" i="7"/>
  <c r="F33" i="7"/>
  <c r="K25" i="7"/>
  <c r="F25" i="7"/>
  <c r="K24" i="7"/>
  <c r="F24" i="7"/>
  <c r="K23" i="7"/>
  <c r="F23" i="7"/>
  <c r="K22" i="7"/>
  <c r="F22" i="7"/>
  <c r="K21" i="7"/>
  <c r="F21" i="7"/>
  <c r="K20" i="7"/>
  <c r="F20" i="7"/>
  <c r="F28" i="7" s="1"/>
  <c r="K19" i="7"/>
  <c r="K26" i="7" s="1"/>
  <c r="F19" i="7"/>
  <c r="K86" i="6"/>
  <c r="F86" i="6"/>
  <c r="K85" i="6"/>
  <c r="F85" i="6"/>
  <c r="K84" i="6"/>
  <c r="F84" i="6"/>
  <c r="K83" i="6"/>
  <c r="F83" i="6"/>
  <c r="K82" i="6"/>
  <c r="F82" i="6"/>
  <c r="K81" i="6"/>
  <c r="F81" i="6"/>
  <c r="K80" i="6"/>
  <c r="F80" i="6"/>
  <c r="K72" i="6"/>
  <c r="F72" i="6"/>
  <c r="K71" i="6"/>
  <c r="F71" i="6"/>
  <c r="K70" i="6"/>
  <c r="F70" i="6"/>
  <c r="K69" i="6"/>
  <c r="F69" i="6"/>
  <c r="K68" i="6"/>
  <c r="F68" i="6"/>
  <c r="K67" i="6"/>
  <c r="F67" i="6"/>
  <c r="K66" i="6"/>
  <c r="F66" i="6"/>
  <c r="K128" i="5"/>
  <c r="F128" i="5"/>
  <c r="K127" i="5"/>
  <c r="F127" i="5"/>
  <c r="K126" i="5"/>
  <c r="F126" i="5"/>
  <c r="K125" i="5"/>
  <c r="F125" i="5"/>
  <c r="K124" i="5"/>
  <c r="F124" i="5"/>
  <c r="K123" i="5"/>
  <c r="F123" i="5"/>
  <c r="K122" i="5"/>
  <c r="F122" i="5"/>
  <c r="K114" i="5"/>
  <c r="F114" i="5"/>
  <c r="K113" i="5"/>
  <c r="F113" i="5"/>
  <c r="K112" i="5"/>
  <c r="F112" i="5"/>
  <c r="K111" i="5"/>
  <c r="F111" i="5"/>
  <c r="K110" i="5"/>
  <c r="F110" i="5"/>
  <c r="K109" i="5"/>
  <c r="F109" i="5"/>
  <c r="K108" i="5"/>
  <c r="F108" i="5"/>
  <c r="K33" i="4"/>
  <c r="F33" i="4"/>
  <c r="K32" i="4"/>
  <c r="F32" i="4"/>
  <c r="K31" i="4"/>
  <c r="F31" i="4"/>
  <c r="K30" i="4"/>
  <c r="F30" i="4"/>
  <c r="K29" i="4"/>
  <c r="F29" i="4"/>
  <c r="K28" i="4"/>
  <c r="F28" i="4"/>
  <c r="K27" i="4"/>
  <c r="F27" i="4"/>
  <c r="K19" i="4"/>
  <c r="F19" i="4"/>
  <c r="K18" i="4"/>
  <c r="F18" i="4"/>
  <c r="K17" i="4"/>
  <c r="F17" i="4"/>
  <c r="K16" i="4"/>
  <c r="F16" i="4"/>
  <c r="K15" i="4"/>
  <c r="F15" i="4"/>
  <c r="K14" i="4"/>
  <c r="F14" i="4"/>
  <c r="K13" i="4"/>
  <c r="F13" i="4"/>
  <c r="K17" i="3"/>
  <c r="F17" i="3"/>
  <c r="K16" i="3"/>
  <c r="F16" i="3"/>
  <c r="K15" i="3"/>
  <c r="F15" i="3"/>
  <c r="K14" i="3"/>
  <c r="F14" i="3"/>
  <c r="K13" i="3"/>
  <c r="F13" i="3"/>
  <c r="K12" i="3"/>
  <c r="K18" i="3" s="1"/>
  <c r="F12" i="3"/>
  <c r="K11" i="3"/>
  <c r="F11" i="3"/>
  <c r="K45" i="2"/>
  <c r="F45" i="2"/>
  <c r="K44" i="2"/>
  <c r="F44" i="2"/>
  <c r="K43" i="2"/>
  <c r="F43" i="2"/>
  <c r="K42" i="2"/>
  <c r="F42" i="2"/>
  <c r="K41" i="2"/>
  <c r="F41" i="2"/>
  <c r="K40" i="2"/>
  <c r="F40" i="2"/>
  <c r="K39" i="2"/>
  <c r="F39" i="2"/>
  <c r="K31" i="2"/>
  <c r="F31" i="2"/>
  <c r="K30" i="2"/>
  <c r="F30" i="2"/>
  <c r="K29" i="2"/>
  <c r="F29" i="2"/>
  <c r="K28" i="2"/>
  <c r="F28" i="2"/>
  <c r="K27" i="2"/>
  <c r="F27" i="2"/>
  <c r="K26" i="2"/>
  <c r="F26" i="2"/>
  <c r="K25" i="2"/>
  <c r="F25" i="2"/>
  <c r="F32" i="2" s="1"/>
  <c r="K46" i="1"/>
  <c r="F46" i="1"/>
  <c r="K45" i="1"/>
  <c r="F45" i="1"/>
  <c r="K44" i="1"/>
  <c r="F44" i="1"/>
  <c r="K43" i="1"/>
  <c r="F43" i="1"/>
  <c r="K42" i="1"/>
  <c r="K48" i="1" s="1"/>
  <c r="F42" i="1"/>
  <c r="K41" i="1"/>
  <c r="F41" i="1"/>
  <c r="K40" i="1"/>
  <c r="F40" i="1"/>
  <c r="K32" i="1"/>
  <c r="F32" i="1"/>
  <c r="K31" i="1"/>
  <c r="F31" i="1"/>
  <c r="K30" i="1"/>
  <c r="F30" i="1"/>
  <c r="K29" i="1"/>
  <c r="F29" i="1"/>
  <c r="K28" i="1"/>
  <c r="F28" i="1"/>
  <c r="K27" i="1"/>
  <c r="F27" i="1"/>
  <c r="K26" i="1"/>
  <c r="F26" i="1"/>
  <c r="F29" i="7" l="1"/>
  <c r="K49" i="2"/>
  <c r="F19" i="3"/>
  <c r="F36" i="1"/>
  <c r="K32" i="2"/>
  <c r="K49" i="1"/>
  <c r="K35" i="2"/>
  <c r="K19" i="3"/>
  <c r="F33" i="1"/>
  <c r="F48" i="1"/>
  <c r="F18" i="3"/>
  <c r="W59" i="9"/>
  <c r="V59" i="9"/>
  <c r="S59" i="9"/>
  <c r="R59" i="9"/>
  <c r="S13" i="9"/>
  <c r="R13" i="9"/>
  <c r="W13" i="9"/>
  <c r="V13" i="9"/>
  <c r="L59" i="9"/>
  <c r="K59" i="9"/>
  <c r="H59" i="9"/>
  <c r="G59" i="9"/>
  <c r="K13" i="9"/>
  <c r="G13" i="9"/>
  <c r="H13" i="9"/>
  <c r="L13" i="9"/>
  <c r="F26" i="7"/>
  <c r="F40" i="7"/>
  <c r="K28" i="7"/>
  <c r="K41" i="7"/>
  <c r="K29" i="7"/>
  <c r="F41" i="7"/>
  <c r="K89" i="6"/>
  <c r="K90" i="6"/>
  <c r="F89" i="6"/>
  <c r="F75" i="6"/>
  <c r="F90" i="6"/>
  <c r="K75" i="6"/>
  <c r="F74" i="6"/>
  <c r="F87" i="6"/>
  <c r="K74" i="6"/>
  <c r="K87" i="6"/>
  <c r="K118" i="5"/>
  <c r="F118" i="5"/>
  <c r="F130" i="5"/>
  <c r="F115" i="5"/>
  <c r="F117" i="5"/>
  <c r="F132" i="5"/>
  <c r="F129" i="5"/>
  <c r="K116" i="5"/>
  <c r="K129" i="5"/>
  <c r="K115" i="5"/>
  <c r="K130" i="5"/>
  <c r="K34" i="4"/>
  <c r="K21" i="4"/>
  <c r="F34" i="4"/>
  <c r="F22" i="4"/>
  <c r="K22" i="4"/>
  <c r="F21" i="4"/>
  <c r="F36" i="4"/>
  <c r="K36" i="4"/>
  <c r="K46" i="2"/>
  <c r="F46" i="2"/>
  <c r="K47" i="2"/>
  <c r="F34" i="2"/>
  <c r="F48" i="2"/>
  <c r="K34" i="2"/>
  <c r="F35" i="2"/>
  <c r="F49" i="2"/>
  <c r="K34" i="1"/>
  <c r="K33" i="1"/>
  <c r="F34" i="1"/>
  <c r="F49" i="1"/>
  <c r="F35" i="1"/>
  <c r="F47" i="2"/>
  <c r="F20" i="3"/>
  <c r="F131" i="5"/>
  <c r="F76" i="6"/>
  <c r="F42" i="7"/>
  <c r="K35" i="1"/>
  <c r="K131" i="5"/>
  <c r="K76" i="6"/>
  <c r="K42" i="7"/>
  <c r="F47" i="1"/>
  <c r="F33" i="2"/>
  <c r="F20" i="4"/>
  <c r="F35" i="4"/>
  <c r="F73" i="6"/>
  <c r="F88" i="6"/>
  <c r="F50" i="1"/>
  <c r="F116" i="5"/>
  <c r="F27" i="7"/>
  <c r="K50" i="1"/>
  <c r="K20" i="3"/>
  <c r="K27" i="7"/>
  <c r="K36" i="1"/>
  <c r="K47" i="1"/>
  <c r="K33" i="2"/>
  <c r="K48" i="2"/>
  <c r="K20" i="4"/>
  <c r="K35" i="4"/>
  <c r="K117" i="5"/>
  <c r="K132" i="5"/>
  <c r="K73" i="6"/>
  <c r="K88" i="6"/>
  <c r="K43" i="7"/>
</calcChain>
</file>

<file path=xl/sharedStrings.xml><?xml version="1.0" encoding="utf-8"?>
<sst xmlns="http://schemas.openxmlformats.org/spreadsheetml/2006/main" count="2879" uniqueCount="605">
  <si>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</si>
  <si>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</si>
  <si>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</si>
  <si>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</si>
  <si>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</si>
  <si>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</si>
  <si>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</si>
  <si>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</si>
  <si>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</si>
  <si>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</si>
  <si>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</si>
  <si>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</si>
  <si>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</si>
  <si>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</si>
  <si>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</si>
  <si>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</si>
  <si>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</si>
  <si>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</si>
  <si>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</si>
  <si>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34:1</t>
  </si>
  <si>
    <t>-H</t>
  </si>
  <si>
    <t>not reported</t>
  </si>
  <si>
    <t>16:0/18:1</t>
  </si>
  <si>
    <t>18:1_16:0</t>
  </si>
  <si>
    <t>23.8</t>
  </si>
  <si>
    <t xml:space="preserve">23.89 </t>
  </si>
  <si>
    <t>34:2</t>
  </si>
  <si>
    <t>16:0/18:2</t>
  </si>
  <si>
    <t>22.1</t>
  </si>
  <si>
    <t xml:space="preserve">22.07 </t>
  </si>
  <si>
    <t>21.959708</t>
  </si>
  <si>
    <t>18:1/16:1</t>
  </si>
  <si>
    <t>18:1_16:1</t>
  </si>
  <si>
    <t>21.8</t>
  </si>
  <si>
    <t>36:2</t>
  </si>
  <si>
    <t>18:0/18:2</t>
  </si>
  <si>
    <t>24.6</t>
  </si>
  <si>
    <t xml:space="preserve">24.67 </t>
  </si>
  <si>
    <t>18:1/18:1</t>
  </si>
  <si>
    <t>36:3</t>
  </si>
  <si>
    <t>18:1/18:2</t>
  </si>
  <si>
    <t>22.8</t>
  </si>
  <si>
    <t xml:space="preserve">22.76 </t>
  </si>
  <si>
    <t>22.685182</t>
  </si>
  <si>
    <t>16:0/20:3</t>
  </si>
  <si>
    <t>23.1</t>
  </si>
  <si>
    <t>36:4</t>
  </si>
  <si>
    <t>16:0/20:4</t>
  </si>
  <si>
    <t xml:space="preserve">22.19 </t>
  </si>
  <si>
    <t>22.040808 22.24137 22.651027</t>
  </si>
  <si>
    <t>36:5_noMS2</t>
  </si>
  <si>
    <t>36:5</t>
  </si>
  <si>
    <t>20.3</t>
  </si>
  <si>
    <t>20.42</t>
  </si>
  <si>
    <t>not counted: only MS1 identification</t>
  </si>
  <si>
    <t>37:4</t>
  </si>
  <si>
    <t>17:0/20:4</t>
  </si>
  <si>
    <t>23.5</t>
  </si>
  <si>
    <t xml:space="preserve">23.53 </t>
  </si>
  <si>
    <t>23.628460</t>
  </si>
  <si>
    <t>38:3</t>
  </si>
  <si>
    <t>18:0/20:3</t>
  </si>
  <si>
    <t>20:3/18:0 18:0/20:3</t>
  </si>
  <si>
    <t>25.8</t>
  </si>
  <si>
    <t xml:space="preserve">25.48 26.32 </t>
  </si>
  <si>
    <t>25.617925 25.825473 26.227272 26.424203 25.617925 25.825473 26.227272 26.424203</t>
  </si>
  <si>
    <t>38:4</t>
  </si>
  <si>
    <t>18:0/20:4</t>
  </si>
  <si>
    <t>24.8</t>
  </si>
  <si>
    <t xml:space="preserve">24.78 </t>
  </si>
  <si>
    <t>24.53688 24.719985 24.908085 25.100042 25.293270 25.494655 25.7075 25.909762 26.113610 26.308648 26.519130</t>
  </si>
  <si>
    <t>38:5</t>
  </si>
  <si>
    <t>18:1/20:4</t>
  </si>
  <si>
    <t xml:space="preserve">22.80 </t>
  </si>
  <si>
    <t>22.522155 22.725178 22.928168</t>
  </si>
  <si>
    <t>18:0/20:5</t>
  </si>
  <si>
    <t>23.3</t>
  </si>
  <si>
    <t>16:0/22:5</t>
  </si>
  <si>
    <t>38:6</t>
  </si>
  <si>
    <t>16:0/22:6</t>
  </si>
  <si>
    <t>21.6</t>
  </si>
  <si>
    <t xml:space="preserve">21.71 </t>
  </si>
  <si>
    <t>39:4</t>
  </si>
  <si>
    <t>19:0/20:4</t>
  </si>
  <si>
    <t>26.0</t>
  </si>
  <si>
    <t xml:space="preserve">26.01 </t>
  </si>
  <si>
    <t>40:4_noMS2</t>
  </si>
  <si>
    <t>40:4</t>
  </si>
  <si>
    <t>26.3</t>
  </si>
  <si>
    <t>26.32</t>
  </si>
  <si>
    <t>40:6</t>
  </si>
  <si>
    <t>18:0/22:6</t>
  </si>
  <si>
    <t>22:6/18:0 18:0/22:6</t>
  </si>
  <si>
    <t>24.3</t>
  </si>
  <si>
    <t xml:space="preserve">24.30 </t>
  </si>
  <si>
    <t>24.068990 24.068990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</si>
  <si>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</si>
  <si>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</si>
  <si>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</si>
  <si>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</si>
  <si>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</si>
  <si>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</si>
  <si>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</si>
  <si>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</si>
  <si>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</si>
  <si>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</si>
  <si>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</si>
  <si>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</si>
  <si>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</si>
  <si>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</si>
  <si>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</si>
  <si>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</si>
  <si>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</si>
  <si>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</si>
  <si>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</si>
  <si>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</si>
  <si>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</si>
  <si>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</si>
  <si>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</si>
  <si>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</si>
  <si>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</si>
  <si>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</si>
  <si>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</si>
  <si>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</si>
  <si>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</si>
  <si>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</si>
  <si>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</si>
  <si>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34:1_noMS2</t>
  </si>
  <si>
    <t>28.1</t>
  </si>
  <si>
    <t>28.03</t>
  </si>
  <si>
    <t>34:2_noMS2</t>
  </si>
  <si>
    <t>26.28</t>
  </si>
  <si>
    <t>36:1_noMS2</t>
  </si>
  <si>
    <t>36:1</t>
  </si>
  <si>
    <t>30.3</t>
  </si>
  <si>
    <t>30.32</t>
  </si>
  <si>
    <t>P-18:0/18:2</t>
  </si>
  <si>
    <t>28.6</t>
  </si>
  <si>
    <t xml:space="preserve">28.67 </t>
  </si>
  <si>
    <t>36:3_noMS2</t>
  </si>
  <si>
    <t>27.0</t>
  </si>
  <si>
    <t>26.96</t>
  </si>
  <si>
    <t>P-16:0/20:4</t>
  </si>
  <si>
    <t xml:space="preserve">26.25 </t>
  </si>
  <si>
    <t>26.183272 26.384097</t>
  </si>
  <si>
    <t>P-18:0/20:4</t>
  </si>
  <si>
    <t xml:space="preserve">28.64 </t>
  </si>
  <si>
    <t>28.52798 28.728998</t>
  </si>
  <si>
    <t>P-16:0/22:4</t>
  </si>
  <si>
    <t>27.8</t>
  </si>
  <si>
    <t xml:space="preserve">27.91 </t>
  </si>
  <si>
    <t>P-18:1/20:4</t>
  </si>
  <si>
    <t>26.6</t>
  </si>
  <si>
    <t xml:space="preserve">26.69 </t>
  </si>
  <si>
    <t>P-16:0/22:6</t>
  </si>
  <si>
    <t>25.6</t>
  </si>
  <si>
    <t xml:space="preserve">25.71 </t>
  </si>
  <si>
    <t>25.471742 25.658260 25.866172</t>
  </si>
  <si>
    <t>P-18:0/22:4</t>
  </si>
  <si>
    <t>30.1</t>
  </si>
  <si>
    <t xml:space="preserve">30.12 </t>
  </si>
  <si>
    <t>P-20:0/20:4</t>
  </si>
  <si>
    <t>30.8</t>
  </si>
  <si>
    <t xml:space="preserve">30.83 </t>
  </si>
  <si>
    <t>40:5</t>
  </si>
  <si>
    <t>P-18:1/22:4</t>
  </si>
  <si>
    <t>28.3</t>
  </si>
  <si>
    <t xml:space="preserve">28.35 </t>
  </si>
  <si>
    <t>P-18:0/22:5</t>
  </si>
  <si>
    <t>P-18:0/22:6</t>
  </si>
  <si>
    <t>28.0</t>
  </si>
  <si>
    <t xml:space="preserve">28.07 </t>
  </si>
  <si>
    <t>27.859460 28.04830</t>
  </si>
  <si>
    <t>40:7</t>
  </si>
  <si>
    <t>P-18:1/22:6</t>
  </si>
  <si>
    <t>26.1</t>
  </si>
  <si>
    <t xml:space="preserve">26.17 </t>
  </si>
  <si>
    <t>42:5_noMS2</t>
  </si>
  <si>
    <t>42:5</t>
  </si>
  <si>
    <t>31.00</t>
  </si>
  <si>
    <t>42:6</t>
  </si>
  <si>
    <t>P-20:0/22:6</t>
  </si>
  <si>
    <t xml:space="preserve">30.28 </t>
  </si>
  <si>
    <t>LPE</t>
  </si>
  <si>
    <t>16:0</t>
  </si>
  <si>
    <t>4.4</t>
  </si>
  <si>
    <t>4.51</t>
  </si>
  <si>
    <t>18:0</t>
  </si>
  <si>
    <t>3.0</t>
  </si>
  <si>
    <t>7.45</t>
  </si>
  <si>
    <t>18:1</t>
  </si>
  <si>
    <t>5.25</t>
  </si>
  <si>
    <t>18:2</t>
  </si>
  <si>
    <t>3.33</t>
  </si>
  <si>
    <t>20:4</t>
  </si>
  <si>
    <t>3.41</t>
  </si>
  <si>
    <t>22:6</t>
  </si>
  <si>
    <t>PS</t>
  </si>
  <si>
    <t xml:space="preserve">27.51 </t>
  </si>
  <si>
    <t>23.6</t>
  </si>
  <si>
    <t xml:space="preserve">23.80 </t>
  </si>
  <si>
    <t>27.6</t>
  </si>
  <si>
    <t>PC</t>
  </si>
  <si>
    <t>30:0</t>
  </si>
  <si>
    <t>HCOO</t>
  </si>
  <si>
    <t>14:0/16:0</t>
  </si>
  <si>
    <t>16:0_14:0</t>
  </si>
  <si>
    <t xml:space="preserve">23.28 </t>
  </si>
  <si>
    <t>15:0/15:0</t>
  </si>
  <si>
    <t>32:0</t>
  </si>
  <si>
    <t>16:0/16:0</t>
  </si>
  <si>
    <t xml:space="preserve">25.80 </t>
  </si>
  <si>
    <t>32:0_noMS2</t>
  </si>
  <si>
    <t>-CH3</t>
  </si>
  <si>
    <t>25.85</t>
  </si>
  <si>
    <t>32:1</t>
  </si>
  <si>
    <t>16:0/16:1</t>
  </si>
  <si>
    <t>24.0</t>
  </si>
  <si>
    <t xml:space="preserve">24.01 </t>
  </si>
  <si>
    <t>32:2</t>
  </si>
  <si>
    <t>14:0/18:2</t>
  </si>
  <si>
    <t>22.0</t>
  </si>
  <si>
    <t xml:space="preserve">22.03 </t>
  </si>
  <si>
    <t>16:1/16:1</t>
  </si>
  <si>
    <t>33:0_noMS2</t>
  </si>
  <si>
    <t>33:0</t>
  </si>
  <si>
    <t>33:1_noMS2</t>
  </si>
  <si>
    <t>33:1</t>
  </si>
  <si>
    <t>25.0</t>
  </si>
  <si>
    <t>25.23</t>
  </si>
  <si>
    <t>33:2</t>
  </si>
  <si>
    <t>15:0/18:2</t>
  </si>
  <si>
    <t xml:space="preserve">23.37 </t>
  </si>
  <si>
    <t>34:0</t>
  </si>
  <si>
    <t>18:0/16:0</t>
  </si>
  <si>
    <t xml:space="preserve">28.23 </t>
  </si>
  <si>
    <t xml:space="preserve">26.44 </t>
  </si>
  <si>
    <t xml:space="preserve">24.64 </t>
  </si>
  <si>
    <t>34:3</t>
  </si>
  <si>
    <t>16:1/18:2</t>
  </si>
  <si>
    <t xml:space="preserve">22.87 </t>
  </si>
  <si>
    <t>16:0/18:3</t>
  </si>
  <si>
    <t xml:space="preserve">22.87 23.57 </t>
  </si>
  <si>
    <t>34:4</t>
  </si>
  <si>
    <t>14:0/20:4</t>
  </si>
  <si>
    <t>35:1</t>
  </si>
  <si>
    <t>17:0/18:1</t>
  </si>
  <si>
    <t xml:space="preserve">27.58 </t>
  </si>
  <si>
    <t>17:1/18:0</t>
  </si>
  <si>
    <t>35:2</t>
  </si>
  <si>
    <t>17:0/18:2</t>
  </si>
  <si>
    <t>18:2_17:0</t>
  </si>
  <si>
    <t xml:space="preserve">25.92 </t>
  </si>
  <si>
    <t>35:3</t>
  </si>
  <si>
    <t>17:1/18:2</t>
  </si>
  <si>
    <t>18:2_17:1</t>
  </si>
  <si>
    <t xml:space="preserve">24.10 </t>
  </si>
  <si>
    <t>35:4</t>
  </si>
  <si>
    <t>15:0/20:4</t>
  </si>
  <si>
    <t xml:space="preserve">23.44 </t>
  </si>
  <si>
    <t>36:0_noMS2</t>
  </si>
  <si>
    <t>36:0</t>
  </si>
  <si>
    <t>30.44</t>
  </si>
  <si>
    <t>18:0/18:1</t>
  </si>
  <si>
    <t>28.8</t>
  </si>
  <si>
    <t xml:space="preserve">28.80 </t>
  </si>
  <si>
    <t>27.1</t>
  </si>
  <si>
    <t xml:space="preserve">27.12 </t>
  </si>
  <si>
    <t>27.12</t>
  </si>
  <si>
    <t>25.3</t>
  </si>
  <si>
    <t xml:space="preserve">25.28 </t>
  </si>
  <si>
    <t>25.1</t>
  </si>
  <si>
    <t>18:0/18:3</t>
  </si>
  <si>
    <t>25.37</t>
  </si>
  <si>
    <t xml:space="preserve">24.71 </t>
  </si>
  <si>
    <t>18:2/18:2</t>
  </si>
  <si>
    <t xml:space="preserve">23.41 </t>
  </si>
  <si>
    <t>18:3/18:1</t>
  </si>
  <si>
    <t>24.706963</t>
  </si>
  <si>
    <t>16:0/20:5</t>
  </si>
  <si>
    <t>23.0</t>
  </si>
  <si>
    <t xml:space="preserve">23.03 </t>
  </si>
  <si>
    <t>16:1/20:4</t>
  </si>
  <si>
    <t>22.6</t>
  </si>
  <si>
    <t>18:3/18:2</t>
  </si>
  <si>
    <t>18:3_18:2</t>
  </si>
  <si>
    <t xml:space="preserve">21.67 </t>
  </si>
  <si>
    <t>18:5_18:0_FP</t>
  </si>
  <si>
    <t>18:5_18:0</t>
  </si>
  <si>
    <t>36:6</t>
  </si>
  <si>
    <t>21.3</t>
  </si>
  <si>
    <t>36:7_FP</t>
  </si>
  <si>
    <t>36:7</t>
  </si>
  <si>
    <t>16:3/20:4_FP</t>
  </si>
  <si>
    <t>16:3/20:4</t>
  </si>
  <si>
    <t xml:space="preserve">21.94 </t>
  </si>
  <si>
    <t>37:1_noMS2</t>
  </si>
  <si>
    <t>37:1</t>
  </si>
  <si>
    <t>29.6</t>
  </si>
  <si>
    <t>29.76</t>
  </si>
  <si>
    <t>37:2</t>
  </si>
  <si>
    <t>19:0/18:2</t>
  </si>
  <si>
    <t xml:space="preserve">28.32 </t>
  </si>
  <si>
    <t>37:3</t>
  </si>
  <si>
    <t>17:0/20:3</t>
  </si>
  <si>
    <t>26.5</t>
  </si>
  <si>
    <t xml:space="preserve">26.64 </t>
  </si>
  <si>
    <t xml:space="preserve">25.96 </t>
  </si>
  <si>
    <t>37:5</t>
  </si>
  <si>
    <t>17:1/20:4</t>
  </si>
  <si>
    <t xml:space="preserve">24.05 </t>
  </si>
  <si>
    <t>37:6</t>
  </si>
  <si>
    <t>38:1</t>
  </si>
  <si>
    <t>30.6</t>
  </si>
  <si>
    <t>38:2</t>
  </si>
  <si>
    <t>18:0/20:2</t>
  </si>
  <si>
    <t>29.1</t>
  </si>
  <si>
    <t xml:space="preserve">29.12 </t>
  </si>
  <si>
    <t>20:0/18:2</t>
  </si>
  <si>
    <t>29.3</t>
  </si>
  <si>
    <t>20:1/18:1</t>
  </si>
  <si>
    <t xml:space="preserve">27.16 28.44 </t>
  </si>
  <si>
    <t xml:space="preserve">27.16 </t>
  </si>
  <si>
    <t>27.082313</t>
  </si>
  <si>
    <t xml:space="preserve">25.23 </t>
  </si>
  <si>
    <t>38:5_noMS2</t>
  </si>
  <si>
    <t>24.1</t>
  </si>
  <si>
    <t xml:space="preserve">24.21 </t>
  </si>
  <si>
    <t>18:2/20:4</t>
  </si>
  <si>
    <t xml:space="preserve">24.17 </t>
  </si>
  <si>
    <t>24.004040 24.210768</t>
  </si>
  <si>
    <t>38:7</t>
  </si>
  <si>
    <t>16:1/22:6</t>
  </si>
  <si>
    <t>22.3</t>
  </si>
  <si>
    <t xml:space="preserve">22.30 </t>
  </si>
  <si>
    <t>18:2/20:5</t>
  </si>
  <si>
    <t xml:space="preserve">21.78 </t>
  </si>
  <si>
    <t>39:3_noMS2</t>
  </si>
  <si>
    <t>39:3</t>
  </si>
  <si>
    <t>28.96</t>
  </si>
  <si>
    <t>39:5_noMS2</t>
  </si>
  <si>
    <t>39:5</t>
  </si>
  <si>
    <t>39:6</t>
  </si>
  <si>
    <t>17:0/22:6</t>
  </si>
  <si>
    <t xml:space="preserve">25.44 </t>
  </si>
  <si>
    <t>39:7_noMS2</t>
  </si>
  <si>
    <t>39:7</t>
  </si>
  <si>
    <t>23.57</t>
  </si>
  <si>
    <t>40:3_noMS2</t>
  </si>
  <si>
    <t>40:3</t>
  </si>
  <si>
    <t>29.64</t>
  </si>
  <si>
    <t>18:0/22:4</t>
  </si>
  <si>
    <t>28.5</t>
  </si>
  <si>
    <t>18:0/22:5</t>
  </si>
  <si>
    <t xml:space="preserve">27.35 28.10 </t>
  </si>
  <si>
    <t>20:1/20:4</t>
  </si>
  <si>
    <t>27.3</t>
  </si>
  <si>
    <t xml:space="preserve">27.35 </t>
  </si>
  <si>
    <t>18:1/22:4</t>
  </si>
  <si>
    <t>25:5/15:0_FP</t>
  </si>
  <si>
    <t>25:5/15:0</t>
  </si>
  <si>
    <t xml:space="preserve">28.10 </t>
  </si>
  <si>
    <t xml:space="preserve">25.71 26.64 </t>
  </si>
  <si>
    <t>18:1/22:5</t>
  </si>
  <si>
    <t>22:5/18:1</t>
  </si>
  <si>
    <t>20:2/20:4</t>
  </si>
  <si>
    <t>16:0/24:6</t>
  </si>
  <si>
    <t>19:6/21:0_FP</t>
  </si>
  <si>
    <t>19:6/21:0</t>
  </si>
  <si>
    <t>23:1_17:5_FP</t>
  </si>
  <si>
    <t>23:1_17:5</t>
  </si>
  <si>
    <t>40:6_noMS2</t>
  </si>
  <si>
    <t>26.73</t>
  </si>
  <si>
    <t>18:1/22:6</t>
  </si>
  <si>
    <t xml:space="preserve">24.75 </t>
  </si>
  <si>
    <t>22:5/18:2</t>
  </si>
  <si>
    <t>20:3/20:4</t>
  </si>
  <si>
    <t>20:4/20:3</t>
  </si>
  <si>
    <t>25:6_15:1_FP</t>
  </si>
  <si>
    <t>25:6_15:1</t>
  </si>
  <si>
    <t>40:7_noMS2</t>
  </si>
  <si>
    <t>24.78</t>
  </si>
  <si>
    <t>40:8</t>
  </si>
  <si>
    <t>18:2/22:6</t>
  </si>
  <si>
    <t xml:space="preserve">23.00 </t>
  </si>
  <si>
    <t>20:4/20:4</t>
  </si>
  <si>
    <t>40:9_noMS2</t>
  </si>
  <si>
    <t>40:9</t>
  </si>
  <si>
    <t>21.55</t>
  </si>
  <si>
    <t>41:6_noMS2</t>
  </si>
  <si>
    <t>41:6</t>
  </si>
  <si>
    <t>27.75</t>
  </si>
  <si>
    <t>42:7_noMS2</t>
  </si>
  <si>
    <t>42:7</t>
  </si>
  <si>
    <t>26.8</t>
  </si>
  <si>
    <t>26.92</t>
  </si>
  <si>
    <t>42:8_noMS2</t>
  </si>
  <si>
    <t>42:8</t>
  </si>
  <si>
    <t>42:9_noMS2</t>
  </si>
  <si>
    <t>42:9</t>
  </si>
  <si>
    <t>23.73</t>
  </si>
  <si>
    <t>42:10</t>
  </si>
  <si>
    <t>22:6/20:4</t>
  </si>
  <si>
    <t xml:space="preserve">22.83 </t>
  </si>
  <si>
    <t>PE</t>
  </si>
  <si>
    <t>24:0</t>
  </si>
  <si>
    <t>12:0/12:0</t>
  </si>
  <si>
    <t>14.5</t>
  </si>
  <si>
    <t xml:space="preserve">14.65 </t>
  </si>
  <si>
    <t>14.460478 14.661055</t>
  </si>
  <si>
    <t>32:1_noMS2</t>
  </si>
  <si>
    <t>24.42</t>
  </si>
  <si>
    <t>34:0_noMS2</t>
  </si>
  <si>
    <t>28.71</t>
  </si>
  <si>
    <t xml:space="preserve">26.85 </t>
  </si>
  <si>
    <t>26.475262 26.657435 26.858818</t>
  </si>
  <si>
    <t xml:space="preserve">25.08 </t>
  </si>
  <si>
    <t xml:space="preserve">23.32 </t>
  </si>
  <si>
    <t>18:3/16:0 16:0/18:3</t>
  </si>
  <si>
    <t>23.30072 23.30072</t>
  </si>
  <si>
    <t>35:1_noMS2</t>
  </si>
  <si>
    <t>27.98</t>
  </si>
  <si>
    <t xml:space="preserve">26.37 </t>
  </si>
  <si>
    <t>17:1/18:1</t>
  </si>
  <si>
    <t>18:1_17:1</t>
  </si>
  <si>
    <t xml:space="preserve">29.19 </t>
  </si>
  <si>
    <t>29.208992</t>
  </si>
  <si>
    <t>16:0/20:1</t>
  </si>
  <si>
    <t xml:space="preserve">27.55 </t>
  </si>
  <si>
    <t>27.637882 27.839147 28.254445</t>
  </si>
  <si>
    <t xml:space="preserve">25.67 </t>
  </si>
  <si>
    <t>25.452023</t>
  </si>
  <si>
    <t xml:space="preserve">25.12 </t>
  </si>
  <si>
    <t>24.810698 24.985587 25.378520 25.799135</t>
  </si>
  <si>
    <t>18:1/18:3</t>
  </si>
  <si>
    <t>18:3_18:1</t>
  </si>
  <si>
    <t xml:space="preserve">23.25 </t>
  </si>
  <si>
    <t>20:5/16:0 16:0/20:5</t>
  </si>
  <si>
    <t>23.500370 23.729303 23.500370 23.729303</t>
  </si>
  <si>
    <t>18:2/18:3</t>
  </si>
  <si>
    <t xml:space="preserve">22.07 23.25 </t>
  </si>
  <si>
    <t>21.904955 22.109965</t>
  </si>
  <si>
    <t>37:2_noMS2</t>
  </si>
  <si>
    <t>28.67</t>
  </si>
  <si>
    <t>26.079503 26.261210 26.461778</t>
  </si>
  <si>
    <t>37:5_noMS2</t>
  </si>
  <si>
    <t>24.44</t>
  </si>
  <si>
    <t>15:0/22:6</t>
  </si>
  <si>
    <t>16:0/21:6</t>
  </si>
  <si>
    <t>18:0/20:1</t>
  </si>
  <si>
    <t>31.1</t>
  </si>
  <si>
    <t xml:space="preserve">31.16 </t>
  </si>
  <si>
    <t>31.114318</t>
  </si>
  <si>
    <t>29.5</t>
  </si>
  <si>
    <t xml:space="preserve">29.51 </t>
  </si>
  <si>
    <t>18:1/20:1</t>
  </si>
  <si>
    <t>29.8</t>
  </si>
  <si>
    <t>28.443632 28.85685 29.071540 28.443632 28.85685 29.071540</t>
  </si>
  <si>
    <t>27.169705 27.362987 27.56030 27.75785 27.957648 28.159725 28.362713 28.571558 28.772885 28.971315 29.175512 29.574928 29.993038</t>
  </si>
  <si>
    <t>18:1/20:3</t>
  </si>
  <si>
    <t>26.193135 26.397647</t>
  </si>
  <si>
    <t>25.412208 25.612578 25.81280</t>
  </si>
  <si>
    <t>22:6/16:0 16:0/22:6</t>
  </si>
  <si>
    <t xml:space="preserve">24.60 </t>
  </si>
  <si>
    <t>24.343162 24.535063 24.721787 24.90995 25.109173 25.306763 24.343162 24.535063 24.721787 24.90995 25.109173 25.306763</t>
  </si>
  <si>
    <t xml:space="preserve">23.85 </t>
  </si>
  <si>
    <t>23.537447 23.74003</t>
  </si>
  <si>
    <t>18:1/20:5</t>
  </si>
  <si>
    <t>16:1/22:6 22:6/16:1</t>
  </si>
  <si>
    <t xml:space="preserve">21.94 22.71 </t>
  </si>
  <si>
    <t>22.772563 22.772563</t>
  </si>
  <si>
    <t>18:3/20:4</t>
  </si>
  <si>
    <t>23:1/15:6_FP</t>
  </si>
  <si>
    <t>23:1/15:6</t>
  </si>
  <si>
    <t xml:space="preserve">22.71 </t>
  </si>
  <si>
    <t>28.379628 28.574942 28.776270</t>
  </si>
  <si>
    <t>17:0/22:6 22:6/17:0</t>
  </si>
  <si>
    <t xml:space="preserve">25.85 </t>
  </si>
  <si>
    <t>25.631547 25.822108 26.038687 25.631547 25.822108 26.038687</t>
  </si>
  <si>
    <t>23.98</t>
  </si>
  <si>
    <t xml:space="preserve">29.07 </t>
  </si>
  <si>
    <t>18:0/22:5 22:5/18:0</t>
  </si>
  <si>
    <t xml:space="preserve">27.75 28.51 </t>
  </si>
  <si>
    <t>27.54358 27.716802 28.44702 27.54358 27.716802 28.44702</t>
  </si>
  <si>
    <t xml:space="preserve">27.75 </t>
  </si>
  <si>
    <t>27.5</t>
  </si>
  <si>
    <t>18:0_22:6</t>
  </si>
  <si>
    <t>22:6_18:0</t>
  </si>
  <si>
    <t xml:space="preserve">27.05 </t>
  </si>
  <si>
    <t>24.004040 24.210768 26.704473 26.901380 27.095858 27.289975 28.109047 24.004040 24.210768 26.704473 26.901380 27.095858 27.289975 28.109047</t>
  </si>
  <si>
    <t xml:space="preserve">25.17 </t>
  </si>
  <si>
    <t>24.820777 24.989715 25.181782 25.381638 25.592287</t>
  </si>
  <si>
    <t>23.05977 23.25648</t>
  </si>
  <si>
    <t>21.67</t>
  </si>
  <si>
    <t>28.19</t>
  </si>
  <si>
    <t>42:10_noMS2</t>
  </si>
  <si>
    <t>23.19</t>
  </si>
  <si>
    <t>PG</t>
  </si>
  <si>
    <t>24.398325 24.583108 24.768940</t>
  </si>
  <si>
    <t>22.779120 22.968743 23.181208</t>
  </si>
  <si>
    <t>25.5</t>
  </si>
  <si>
    <t xml:space="preserve">25.51 </t>
  </si>
  <si>
    <t>25.359735 25.551677</t>
  </si>
  <si>
    <t>16:0/20:2</t>
  </si>
  <si>
    <t>18:2_18:1</t>
  </si>
  <si>
    <t xml:space="preserve">22.46 </t>
  </si>
  <si>
    <t>22.307213</t>
  </si>
  <si>
    <t>36:4_noMS2</t>
  </si>
  <si>
    <t>21.1</t>
  </si>
  <si>
    <t>20.62</t>
  </si>
  <si>
    <t>22.5</t>
  </si>
  <si>
    <t>22.51</t>
  </si>
  <si>
    <t>23.60</t>
  </si>
  <si>
    <t>22:6/18:1</t>
  </si>
  <si>
    <t>22:6_18:1</t>
  </si>
  <si>
    <t>18:2/22:5</t>
  </si>
  <si>
    <t>22:6/18:2</t>
  </si>
  <si>
    <t>20.1</t>
  </si>
  <si>
    <t xml:space="preserve">20.23 </t>
  </si>
  <si>
    <t>22:6_20:4</t>
  </si>
  <si>
    <t xml:space="preserve">20.26 </t>
  </si>
  <si>
    <t>44:11</t>
  </si>
  <si>
    <t>22:6/22:5</t>
  </si>
  <si>
    <t xml:space="preserve">21.42 </t>
  </si>
  <si>
    <t>Cer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</si>
  <si>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</si>
  <si>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</si>
  <si>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</si>
  <si>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</si>
  <si>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</si>
  <si>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</si>
  <si>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</si>
  <si>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</si>
  <si>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</si>
  <si>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12/12</t>
  </si>
  <si>
    <t>10/11</t>
  </si>
  <si>
    <t>10/10</t>
  </si>
  <si>
    <t>6/6</t>
  </si>
  <si>
    <t>NA</t>
  </si>
  <si>
    <t>9/9</t>
  </si>
  <si>
    <t>no MS/MS</t>
  </si>
  <si>
    <t>Total</t>
  </si>
  <si>
    <t>20.8</t>
  </si>
  <si>
    <t>LDA: removed by MS1 algorithm (relativeAreaCutoff)</t>
  </si>
  <si>
    <t>LDA: removed by MS1 algorithm (relativeAreaCutoff); LB: spectra before 23.2min belong to spectra of +2 isotopic peak of 38:5</t>
  </si>
  <si>
    <t>P-18:0/20:3</t>
  </si>
  <si>
    <t>LDA: overlapped by something else which shows stronger fragment</t>
  </si>
  <si>
    <t>P-16:0/22:5</t>
  </si>
  <si>
    <t>LDA: removed by chain cutoff</t>
  </si>
  <si>
    <t>28.957303 29.151908 29.345602 28.957303 29.151908 29.345602</t>
  </si>
  <si>
    <t>LDA: overlapped by something else which shows a very strong peak</t>
  </si>
  <si>
    <t>LDA: did not find a proper MS1 peak there</t>
  </si>
  <si>
    <t>LDA: 18:0 does not show mandatory NL_Carboxy_serine fragment</t>
  </si>
  <si>
    <t>LDA: removed by MS1 algorithm</t>
  </si>
  <si>
    <t>LDA: spectrum is in small pre-eluting peak that is removed by areaCutoff of MS1 algorithm</t>
  </si>
  <si>
    <t>LDA: chain-cutoff</t>
  </si>
  <si>
    <t>36:2_noMS2</t>
  </si>
  <si>
    <t>LDA: not detected by 3D algorithm</t>
  </si>
  <si>
    <t>LDA: spectra match in the peak of PE38:7 -wrongly shared (orange)</t>
  </si>
  <si>
    <t>LDA: spectra before 26.1min belong to the second istotopic peak of 37:4</t>
  </si>
  <si>
    <t>LDA: no fragment for 15:0 detected</t>
  </si>
  <si>
    <t>LDA: no fragment detected for 18:0</t>
  </si>
  <si>
    <t>20:1/18:2</t>
  </si>
  <si>
    <t>LDA: chain cutoff</t>
  </si>
  <si>
    <t>24.926430 25.906437 26.100027 26.502322</t>
  </si>
  <si>
    <t>16:0/22:4</t>
  </si>
  <si>
    <t>LDA: spectra are in small pre-eluting peak, where the +1 isotope is stronger</t>
  </si>
  <si>
    <t>20:2/18:2</t>
  </si>
  <si>
    <t>18:2/20:2</t>
  </si>
  <si>
    <t>25.498020 25.700735</t>
  </si>
  <si>
    <t>LDA: no fragment for 18:3 found</t>
  </si>
  <si>
    <t>LDA: MS1 algorithm cannot quantify the peak</t>
  </si>
  <si>
    <t>14:0/22:6</t>
  </si>
  <si>
    <t>LDA: no fragment for 14:0 detected</t>
  </si>
  <si>
    <t>LDA: small pre-eluting peak is not quantified by MS1 algorithm</t>
  </si>
  <si>
    <t>LDA: small pre-eluting peak is not quantified by MS1 algorithm + chain cutoff</t>
  </si>
  <si>
    <t>LB: spectra before 25.3min belong to the second isotopic peak of 40:7</t>
  </si>
  <si>
    <t>44:12</t>
  </si>
  <si>
    <t>19.8</t>
  </si>
  <si>
    <t xml:space="preserve">19.87 </t>
  </si>
  <si>
    <t>16/19</t>
  </si>
  <si>
    <t>16/16</t>
  </si>
  <si>
    <t>14/15</t>
  </si>
  <si>
    <t>14/14</t>
  </si>
  <si>
    <t>6/8</t>
  </si>
  <si>
    <t>7/10</t>
  </si>
  <si>
    <t>7/7</t>
  </si>
  <si>
    <t>47/49</t>
  </si>
  <si>
    <t>70/83</t>
  </si>
  <si>
    <t>70/74</t>
  </si>
  <si>
    <t>29/30</t>
  </si>
  <si>
    <t>29/29</t>
  </si>
  <si>
    <t>50/56</t>
  </si>
  <si>
    <t>50/51</t>
  </si>
  <si>
    <t>119/125</t>
  </si>
  <si>
    <t>119/121</t>
  </si>
  <si>
    <t>169/195</t>
  </si>
  <si>
    <t>169/174</t>
  </si>
  <si>
    <t>43/44</t>
  </si>
  <si>
    <t>66/78</t>
  </si>
  <si>
    <t>66/70</t>
  </si>
  <si>
    <t>115/120</t>
  </si>
  <si>
    <t>115/116</t>
  </si>
  <si>
    <t>165/190</t>
  </si>
  <si>
    <t>165/170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</si>
</sst>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name val="Arial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0" fontId="9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8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9" fontId="0" fillId="0" borderId="0" xfId="0" applyNumberFormat="1" applyAlignment="1">
      <alignment horizontal="right"/>
    </xf>
    <xf numFmtId="49" fontId="11" fillId="0" borderId="0" xfId="0" applyNumberFormat="1" applyFont="1"/>
    <xf numFmtId="0" fontId="14" fillId="0" borderId="0" xfId="0" applyFont="1" applyAlignment="1">
      <alignment textRotation="71"/>
    </xf>
    <xf numFmtId="9" fontId="0" fillId="0" borderId="0" xfId="0" applyNumberFormat="1" applyAlignment="1">
      <alignment horizontal="center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0" fontId="15" fillId="0" borderId="0" xfId="0" applyFont="1" applyAlignment="1">
      <alignment horizontal="center"/>
    </xf>
    <xf numFmtId="0" fontId="14" fillId="0" borderId="0" xfId="0" applyFont="1"/>
    <xf numFmtId="0" fontId="0" fillId="2" borderId="0" xfId="0" applyFill="1"/>
    <xf numFmtId="9" fontId="0" fillId="2" borderId="0" xfId="0" applyNumberFormat="1" applyFill="1"/>
    <xf numFmtId="9" fontId="0" fillId="2" borderId="0" xfId="0" applyNumberFormat="1" applyFill="1" applyAlignment="1">
      <alignment horizontal="right"/>
    </xf>
    <xf numFmtId="0" fontId="0" fillId="0" borderId="0" xfId="0" applyAlignment="1">
      <alignment horizontal="right" vertical="center"/>
    </xf>
    <xf numFmtId="0" fontId="0" fillId="2" borderId="0" xfId="0" applyFill="1" applyAlignment="1">
      <alignment horizontal="right" vertical="center"/>
    </xf>
    <xf numFmtId="9" fontId="0" fillId="2" borderId="0" xfId="0" applyNumberFormat="1" applyFill="1" applyAlignment="1">
      <alignment horizontal="right" vertical="center"/>
    </xf>
    <xf numFmtId="0" fontId="10" fillId="0" borderId="0" xfId="0" applyFont="1" applyAlignment="1">
      <alignment horizontal="left"/>
    </xf>
    <xf numFmtId="0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0"/>
  <sheetViews>
    <sheetView tabSelected="1" topLeftCell="D1" workbookViewId="0">
      <selection activeCell="D1" sqref="D1"/>
    </sheetView>
  </sheetViews>
  <sheetFormatPr defaultColWidth="9.140625" defaultRowHeight="15" x14ac:dyDescent="0.25"/>
  <cols>
    <col min="1" max="3" width="0" hidden="1" customWidth="1"/>
    <col min="4" max="4" width="12.7109375" customWidth="1"/>
    <col min="5" max="12" width="12.85546875" customWidth="1"/>
    <col min="13" max="15" width="12.85546875" hidden="1" customWidth="1"/>
    <col min="16" max="18" width="12.85546875" customWidth="1"/>
    <col min="19" max="19" width="13" customWidth="1"/>
  </cols>
  <sheetData>
    <row r="1" spans="1:23" ht="18.75" x14ac:dyDescent="0.3">
      <c r="D1" s="9" t="s">
        <v>525</v>
      </c>
    </row>
    <row r="2" spans="1:23" ht="15.75" x14ac:dyDescent="0.25">
      <c r="A2" s="37" t="s">
        <v>96</v>
      </c>
      <c r="B2" s="37"/>
      <c r="C2" s="37"/>
      <c r="D2" s="32"/>
      <c r="M2" s="37" t="s">
        <v>110</v>
      </c>
      <c r="N2" s="37"/>
      <c r="O2" s="37"/>
    </row>
    <row r="3" spans="1:23" ht="15" customHeight="1" x14ac:dyDescent="0.25">
      <c r="A3" s="19" t="s">
        <v>98</v>
      </c>
      <c r="B3" s="19" t="s">
        <v>100</v>
      </c>
      <c r="C3" s="19" t="s">
        <v>102</v>
      </c>
      <c r="E3" s="37" t="s">
        <v>526</v>
      </c>
      <c r="F3" s="37"/>
      <c r="G3" s="37" t="s">
        <v>527</v>
      </c>
      <c r="H3" s="37"/>
      <c r="I3" s="37" t="s">
        <v>528</v>
      </c>
      <c r="J3" s="37"/>
      <c r="K3" s="37" t="s">
        <v>529</v>
      </c>
      <c r="L3" s="37"/>
      <c r="M3" s="19" t="s">
        <v>98</v>
      </c>
      <c r="N3" s="19" t="s">
        <v>100</v>
      </c>
      <c r="O3" s="19" t="s">
        <v>102</v>
      </c>
      <c r="P3" s="37" t="s">
        <v>530</v>
      </c>
      <c r="Q3" s="37"/>
      <c r="R3" s="37" t="s">
        <v>531</v>
      </c>
      <c r="S3" s="37"/>
      <c r="T3" s="37" t="s">
        <v>532</v>
      </c>
      <c r="U3" s="37"/>
      <c r="V3" s="37" t="s">
        <v>533</v>
      </c>
      <c r="W3" s="37"/>
    </row>
    <row r="4" spans="1:23" ht="15.75" x14ac:dyDescent="0.25">
      <c r="A4">
        <f>H17</f>
        <v>12</v>
      </c>
      <c r="B4">
        <f>H19</f>
        <v>8</v>
      </c>
      <c r="C4">
        <f>H21</f>
        <v>0</v>
      </c>
      <c r="D4" s="32" t="s">
        <v>18</v>
      </c>
      <c r="E4" s="11" t="s">
        <v>534</v>
      </c>
      <c r="F4" s="20">
        <f>12/12</f>
        <v>1</v>
      </c>
      <c r="G4" s="33" t="str">
        <f t="shared" ref="G4:G10" si="0">B4&amp;"/"&amp;A4</f>
        <v>8/12</v>
      </c>
      <c r="H4" s="34">
        <f t="shared" ref="H4:H10" si="1">B4/A4</f>
        <v>0.66666666666666663</v>
      </c>
      <c r="I4" s="11" t="s">
        <v>534</v>
      </c>
      <c r="J4" s="20">
        <f>12/12</f>
        <v>1</v>
      </c>
      <c r="K4" s="33" t="str">
        <f t="shared" ref="K4:K10" si="2">B4&amp;"/"&amp;(B4+C4)</f>
        <v>8/8</v>
      </c>
      <c r="L4" s="34">
        <f t="shared" ref="L4:L10" si="3">B4/(B4+C4)</f>
        <v>1</v>
      </c>
      <c r="M4" s="22">
        <f>H31</f>
        <v>19</v>
      </c>
      <c r="N4" s="22">
        <f>H33</f>
        <v>9</v>
      </c>
      <c r="O4" s="22">
        <f>H35</f>
        <v>0</v>
      </c>
      <c r="P4" s="11" t="s">
        <v>580</v>
      </c>
      <c r="Q4" s="20">
        <f>16/19</f>
        <v>0.84210526315789469</v>
      </c>
      <c r="R4" s="33" t="str">
        <f>N4&amp;"/"&amp;M4</f>
        <v>9/19</v>
      </c>
      <c r="S4" s="34">
        <f>N4/M4</f>
        <v>0.47368421052631576</v>
      </c>
      <c r="T4" s="10" t="s">
        <v>581</v>
      </c>
      <c r="U4" s="20">
        <f>16/16</f>
        <v>1</v>
      </c>
      <c r="V4" s="35" t="str">
        <f>N4&amp;"/"&amp;(N4+O4)</f>
        <v>9/9</v>
      </c>
      <c r="W4" s="34">
        <f>N4/(N4+O4)</f>
        <v>1</v>
      </c>
    </row>
    <row r="5" spans="1:23" ht="15.75" x14ac:dyDescent="0.25">
      <c r="A5">
        <f>I17</f>
        <v>11</v>
      </c>
      <c r="B5">
        <f>I19</f>
        <v>4</v>
      </c>
      <c r="C5">
        <f>I21</f>
        <v>0</v>
      </c>
      <c r="D5" s="32" t="s">
        <v>126</v>
      </c>
      <c r="E5" s="11" t="s">
        <v>535</v>
      </c>
      <c r="F5" s="20">
        <f>10/11</f>
        <v>0.90909090909090906</v>
      </c>
      <c r="G5" s="33" t="str">
        <f t="shared" si="0"/>
        <v>4/11</v>
      </c>
      <c r="H5" s="34">
        <f t="shared" si="1"/>
        <v>0.36363636363636365</v>
      </c>
      <c r="I5" s="11" t="s">
        <v>536</v>
      </c>
      <c r="J5" s="20">
        <f>10/10</f>
        <v>1</v>
      </c>
      <c r="K5" s="33" t="str">
        <f t="shared" si="2"/>
        <v>4/4</v>
      </c>
      <c r="L5" s="34">
        <f t="shared" si="3"/>
        <v>1</v>
      </c>
      <c r="M5" s="22">
        <f>I31</f>
        <v>15</v>
      </c>
      <c r="N5" s="22">
        <f>I33</f>
        <v>4</v>
      </c>
      <c r="O5" s="22">
        <f>I35</f>
        <v>0</v>
      </c>
      <c r="P5" s="11" t="s">
        <v>582</v>
      </c>
      <c r="Q5" s="20">
        <f>14/15</f>
        <v>0.93333333333333335</v>
      </c>
      <c r="R5" s="33" t="str">
        <f t="shared" ref="R5:R13" si="4">N5&amp;"/"&amp;M5</f>
        <v>4/15</v>
      </c>
      <c r="S5" s="34">
        <f t="shared" ref="S5:S13" si="5">N5/M5</f>
        <v>0.26666666666666666</v>
      </c>
      <c r="T5" s="10" t="s">
        <v>583</v>
      </c>
      <c r="U5" s="20">
        <f>14/14</f>
        <v>1</v>
      </c>
      <c r="V5" s="35" t="str">
        <f t="shared" ref="V5:V13" si="6">N5&amp;"/"&amp;(N5+O5)</f>
        <v>4/4</v>
      </c>
      <c r="W5" s="34">
        <f t="shared" ref="W5:W13" si="7">N5/(N5+O5)</f>
        <v>1</v>
      </c>
    </row>
    <row r="6" spans="1:23" ht="15.75" x14ac:dyDescent="0.25">
      <c r="A6">
        <f>J17</f>
        <v>6</v>
      </c>
      <c r="B6">
        <f>J19</f>
        <v>0</v>
      </c>
      <c r="C6">
        <f>J21</f>
        <v>0</v>
      </c>
      <c r="D6" s="32" t="s">
        <v>183</v>
      </c>
      <c r="E6" s="11" t="s">
        <v>537</v>
      </c>
      <c r="F6" s="20">
        <f>6/6</f>
        <v>1</v>
      </c>
      <c r="G6" s="33" t="str">
        <f t="shared" si="0"/>
        <v>0/6</v>
      </c>
      <c r="H6" s="34">
        <f t="shared" si="1"/>
        <v>0</v>
      </c>
      <c r="I6" s="11" t="s">
        <v>537</v>
      </c>
      <c r="J6" s="20">
        <f>6/6</f>
        <v>1</v>
      </c>
      <c r="K6" s="33" t="str">
        <f t="shared" si="2"/>
        <v>0/0</v>
      </c>
      <c r="L6" s="34" t="s">
        <v>538</v>
      </c>
      <c r="M6" s="17" t="str">
        <f>J31</f>
        <v>NA</v>
      </c>
      <c r="N6" s="17" t="str">
        <f>J33</f>
        <v>NA</v>
      </c>
      <c r="O6" s="17" t="str">
        <f>J35</f>
        <v>NA</v>
      </c>
      <c r="P6" s="11" t="s">
        <v>538</v>
      </c>
      <c r="Q6" s="11" t="s">
        <v>538</v>
      </c>
      <c r="R6" s="33" t="s">
        <v>538</v>
      </c>
      <c r="S6" s="34" t="s">
        <v>538</v>
      </c>
      <c r="T6" s="11" t="s">
        <v>538</v>
      </c>
      <c r="U6" s="11" t="s">
        <v>538</v>
      </c>
      <c r="V6" s="35" t="s">
        <v>538</v>
      </c>
      <c r="W6" s="34" t="s">
        <v>538</v>
      </c>
    </row>
    <row r="7" spans="1:23" ht="15.75" x14ac:dyDescent="0.25">
      <c r="A7" s="22">
        <f>K17</f>
        <v>8</v>
      </c>
      <c r="B7" s="22">
        <f>K19</f>
        <v>0</v>
      </c>
      <c r="C7" s="22">
        <f>K21</f>
        <v>0</v>
      </c>
      <c r="D7" s="32" t="s">
        <v>197</v>
      </c>
      <c r="E7" s="11" t="s">
        <v>584</v>
      </c>
      <c r="F7" s="20">
        <f>6/8</f>
        <v>0.75</v>
      </c>
      <c r="G7" s="33" t="str">
        <f t="shared" si="0"/>
        <v>0/8</v>
      </c>
      <c r="H7" s="34">
        <f t="shared" si="1"/>
        <v>0</v>
      </c>
      <c r="I7" s="11" t="s">
        <v>537</v>
      </c>
      <c r="J7" s="20">
        <f>6/6</f>
        <v>1</v>
      </c>
      <c r="K7" s="33" t="str">
        <f t="shared" si="2"/>
        <v>0/0</v>
      </c>
      <c r="L7" s="34" t="s">
        <v>538</v>
      </c>
      <c r="M7" s="22">
        <f>K31</f>
        <v>8</v>
      </c>
      <c r="N7" s="22">
        <f>K33</f>
        <v>0</v>
      </c>
      <c r="O7" s="22">
        <f>K35</f>
        <v>0</v>
      </c>
      <c r="P7" s="11" t="s">
        <v>585</v>
      </c>
      <c r="Q7" s="20">
        <f>7/10</f>
        <v>0.7</v>
      </c>
      <c r="R7" s="33" t="str">
        <f t="shared" si="4"/>
        <v>0/8</v>
      </c>
      <c r="S7" s="34">
        <f t="shared" si="5"/>
        <v>0</v>
      </c>
      <c r="T7" s="11" t="s">
        <v>586</v>
      </c>
      <c r="U7" s="20">
        <f>7/7</f>
        <v>1</v>
      </c>
      <c r="V7" s="35" t="str">
        <f t="shared" si="6"/>
        <v>0/0</v>
      </c>
      <c r="W7" s="34" t="s">
        <v>538</v>
      </c>
    </row>
    <row r="8" spans="1:23" ht="15.75" x14ac:dyDescent="0.25">
      <c r="A8">
        <f>L17</f>
        <v>47</v>
      </c>
      <c r="B8">
        <f>L19</f>
        <v>3</v>
      </c>
      <c r="C8">
        <f>L21</f>
        <v>0</v>
      </c>
      <c r="D8" s="32" t="s">
        <v>202</v>
      </c>
      <c r="E8" s="11" t="s">
        <v>587</v>
      </c>
      <c r="F8" s="20">
        <f>47/49</f>
        <v>0.95918367346938771</v>
      </c>
      <c r="G8" s="33" t="str">
        <f t="shared" si="0"/>
        <v>3/47</v>
      </c>
      <c r="H8" s="34">
        <f t="shared" si="1"/>
        <v>6.3829787234042548E-2</v>
      </c>
      <c r="I8" s="11" t="s">
        <v>587</v>
      </c>
      <c r="J8" s="20">
        <f>47/49</f>
        <v>0.95918367346938771</v>
      </c>
      <c r="K8" s="33" t="str">
        <f t="shared" si="2"/>
        <v>3/3</v>
      </c>
      <c r="L8" s="34">
        <f t="shared" si="3"/>
        <v>1</v>
      </c>
      <c r="M8" s="22">
        <f>L31</f>
        <v>78</v>
      </c>
      <c r="N8" s="22">
        <f>L33</f>
        <v>3</v>
      </c>
      <c r="O8" s="22">
        <f>L35</f>
        <v>0</v>
      </c>
      <c r="P8" s="11" t="s">
        <v>588</v>
      </c>
      <c r="Q8" s="20">
        <f>70/83</f>
        <v>0.84337349397590367</v>
      </c>
      <c r="R8" s="33" t="str">
        <f t="shared" si="4"/>
        <v>3/78</v>
      </c>
      <c r="S8" s="34">
        <f t="shared" si="5"/>
        <v>3.8461538461538464E-2</v>
      </c>
      <c r="T8" s="11" t="s">
        <v>589</v>
      </c>
      <c r="U8" s="20">
        <f>70/74</f>
        <v>0.94594594594594594</v>
      </c>
      <c r="V8" s="35" t="str">
        <f t="shared" si="6"/>
        <v>3/3</v>
      </c>
      <c r="W8" s="34">
        <f t="shared" si="7"/>
        <v>1</v>
      </c>
    </row>
    <row r="9" spans="1:23" ht="15.75" x14ac:dyDescent="0.25">
      <c r="A9">
        <f>M17</f>
        <v>26</v>
      </c>
      <c r="B9">
        <f>M19</f>
        <v>21</v>
      </c>
      <c r="C9">
        <f>M21</f>
        <v>1</v>
      </c>
      <c r="D9" s="32" t="s">
        <v>404</v>
      </c>
      <c r="E9" s="11" t="s">
        <v>590</v>
      </c>
      <c r="F9" s="20">
        <f>29/30</f>
        <v>0.96666666666666667</v>
      </c>
      <c r="G9" s="33" t="str">
        <f t="shared" si="0"/>
        <v>21/26</v>
      </c>
      <c r="H9" s="34">
        <f t="shared" si="1"/>
        <v>0.80769230769230771</v>
      </c>
      <c r="I9" s="11" t="s">
        <v>591</v>
      </c>
      <c r="J9" s="20">
        <f>29/29</f>
        <v>1</v>
      </c>
      <c r="K9" s="33" t="str">
        <f t="shared" si="2"/>
        <v>21/22</v>
      </c>
      <c r="L9" s="34">
        <f t="shared" si="3"/>
        <v>0.95454545454545459</v>
      </c>
      <c r="M9" s="22">
        <f>M31</f>
        <v>51</v>
      </c>
      <c r="N9" s="22">
        <f>M33</f>
        <v>24</v>
      </c>
      <c r="O9" s="22">
        <f>M35</f>
        <v>1</v>
      </c>
      <c r="P9" s="11" t="s">
        <v>592</v>
      </c>
      <c r="Q9" s="20">
        <f>50/56</f>
        <v>0.8928571428571429</v>
      </c>
      <c r="R9" s="33" t="str">
        <f t="shared" si="4"/>
        <v>24/51</v>
      </c>
      <c r="S9" s="34">
        <f t="shared" si="5"/>
        <v>0.47058823529411764</v>
      </c>
      <c r="T9" s="11" t="s">
        <v>593</v>
      </c>
      <c r="U9" s="20">
        <f>50/51</f>
        <v>0.98039215686274506</v>
      </c>
      <c r="V9" s="35" t="str">
        <f t="shared" si="6"/>
        <v>24/25</v>
      </c>
      <c r="W9" s="34">
        <f t="shared" si="7"/>
        <v>0.96</v>
      </c>
    </row>
    <row r="10" spans="1:23" ht="15.75" x14ac:dyDescent="0.25">
      <c r="A10">
        <f>N17</f>
        <v>9</v>
      </c>
      <c r="B10">
        <f>N19</f>
        <v>4</v>
      </c>
      <c r="C10">
        <f>N21</f>
        <v>0</v>
      </c>
      <c r="D10" s="32" t="s">
        <v>497</v>
      </c>
      <c r="E10" s="11" t="s">
        <v>539</v>
      </c>
      <c r="F10" s="20">
        <f>9/9</f>
        <v>1</v>
      </c>
      <c r="G10" s="33" t="str">
        <f t="shared" si="0"/>
        <v>4/9</v>
      </c>
      <c r="H10" s="34">
        <f t="shared" si="1"/>
        <v>0.44444444444444442</v>
      </c>
      <c r="I10" s="11" t="s">
        <v>539</v>
      </c>
      <c r="J10" s="20">
        <f>9/9</f>
        <v>1</v>
      </c>
      <c r="K10" s="33" t="str">
        <f t="shared" si="2"/>
        <v>4/4</v>
      </c>
      <c r="L10" s="34">
        <f t="shared" si="3"/>
        <v>1</v>
      </c>
      <c r="M10" s="22">
        <f>N31</f>
        <v>11</v>
      </c>
      <c r="N10" s="22">
        <f>N33</f>
        <v>4</v>
      </c>
      <c r="O10" s="22">
        <f>N35</f>
        <v>0</v>
      </c>
      <c r="P10" s="11" t="s">
        <v>534</v>
      </c>
      <c r="Q10" s="20">
        <f>12/12</f>
        <v>1</v>
      </c>
      <c r="R10" s="33" t="str">
        <f t="shared" si="4"/>
        <v>4/11</v>
      </c>
      <c r="S10" s="34">
        <f t="shared" si="5"/>
        <v>0.36363636363636365</v>
      </c>
      <c r="T10" s="11" t="s">
        <v>534</v>
      </c>
      <c r="U10" s="20">
        <f>12/12</f>
        <v>1</v>
      </c>
      <c r="V10" s="35" t="str">
        <f t="shared" si="6"/>
        <v>4/4</v>
      </c>
      <c r="W10" s="34">
        <f t="shared" si="7"/>
        <v>1</v>
      </c>
    </row>
    <row r="11" spans="1:23" ht="15.75" x14ac:dyDescent="0.25">
      <c r="D11" s="32" t="s">
        <v>524</v>
      </c>
      <c r="E11" s="23" t="s">
        <v>540</v>
      </c>
      <c r="F11" s="10"/>
      <c r="G11" s="33"/>
      <c r="H11" s="34"/>
      <c r="I11" s="10"/>
      <c r="J11" s="10"/>
      <c r="K11" s="33"/>
      <c r="L11" s="34"/>
      <c r="P11" s="10"/>
      <c r="Q11" s="10"/>
      <c r="R11" s="33"/>
      <c r="S11" s="34"/>
      <c r="T11" s="10"/>
      <c r="U11" s="10"/>
      <c r="V11" s="35"/>
      <c r="W11" s="34"/>
    </row>
    <row r="12" spans="1:23" x14ac:dyDescent="0.25">
      <c r="E12" s="11"/>
      <c r="F12" s="10"/>
      <c r="G12" s="33"/>
      <c r="H12" s="34"/>
      <c r="I12" s="10"/>
      <c r="J12" s="10"/>
      <c r="K12" s="33"/>
      <c r="L12" s="34"/>
      <c r="P12" s="10"/>
      <c r="Q12" s="21"/>
      <c r="R12" s="33"/>
      <c r="S12" s="34"/>
      <c r="T12" s="10"/>
      <c r="U12" s="10"/>
      <c r="V12" s="35"/>
      <c r="W12" s="34"/>
    </row>
    <row r="13" spans="1:23" ht="15.75" x14ac:dyDescent="0.25">
      <c r="A13">
        <f>SUM(A4:A10)</f>
        <v>119</v>
      </c>
      <c r="B13">
        <f t="shared" ref="B13:C13" si="8">SUM(B4:B10)</f>
        <v>40</v>
      </c>
      <c r="C13">
        <f t="shared" si="8"/>
        <v>1</v>
      </c>
      <c r="D13" s="32" t="s">
        <v>541</v>
      </c>
      <c r="E13" s="11" t="s">
        <v>594</v>
      </c>
      <c r="F13" s="20">
        <f>119/125</f>
        <v>0.95199999999999996</v>
      </c>
      <c r="G13" s="33" t="str">
        <f>B13&amp;"/"&amp;A13</f>
        <v>40/119</v>
      </c>
      <c r="H13" s="34">
        <f>B13/A13</f>
        <v>0.33613445378151263</v>
      </c>
      <c r="I13" s="11" t="s">
        <v>595</v>
      </c>
      <c r="J13" s="20">
        <f>119/121</f>
        <v>0.98347107438016534</v>
      </c>
      <c r="K13" s="33" t="str">
        <f>B13&amp;"/"&amp;(B13+C13)</f>
        <v>40/41</v>
      </c>
      <c r="L13" s="34">
        <f>B13/(B13+C13)</f>
        <v>0.97560975609756095</v>
      </c>
      <c r="M13">
        <f>SUM(M4:M10)</f>
        <v>182</v>
      </c>
      <c r="N13">
        <f t="shared" ref="N13:O13" si="9">SUM(N4:N10)</f>
        <v>44</v>
      </c>
      <c r="O13">
        <f t="shared" si="9"/>
        <v>1</v>
      </c>
      <c r="P13" s="11" t="s">
        <v>596</v>
      </c>
      <c r="Q13" s="20">
        <f>169/195</f>
        <v>0.8666666666666667</v>
      </c>
      <c r="R13" s="33" t="str">
        <f t="shared" si="4"/>
        <v>44/182</v>
      </c>
      <c r="S13" s="34">
        <f t="shared" si="5"/>
        <v>0.24175824175824176</v>
      </c>
      <c r="T13" s="11" t="s">
        <v>597</v>
      </c>
      <c r="U13" s="20">
        <f>169/174</f>
        <v>0.97126436781609193</v>
      </c>
      <c r="V13" s="35" t="str">
        <f t="shared" si="6"/>
        <v>44/45</v>
      </c>
      <c r="W13" s="34">
        <f t="shared" si="7"/>
        <v>0.97777777777777775</v>
      </c>
    </row>
    <row r="14" spans="1:23" x14ac:dyDescent="0.25">
      <c r="E14" s="10"/>
      <c r="F14" s="10"/>
      <c r="G14" s="10"/>
      <c r="H14" s="10"/>
      <c r="I14" s="10"/>
      <c r="J14" s="10"/>
      <c r="K14" s="21"/>
      <c r="L14" s="10"/>
      <c r="M14" s="10"/>
      <c r="N14" s="10"/>
      <c r="O14" s="10"/>
      <c r="P14" s="10"/>
      <c r="Q14" s="10"/>
      <c r="R14" s="21"/>
      <c r="S14" s="10"/>
      <c r="V14" s="13"/>
    </row>
    <row r="15" spans="1:23" x14ac:dyDescent="0.25">
      <c r="E15" s="10"/>
      <c r="F15" s="10"/>
      <c r="G15" s="10"/>
      <c r="H15" s="10"/>
      <c r="I15" s="10"/>
      <c r="J15" s="10"/>
      <c r="K15" s="21"/>
      <c r="L15" s="10"/>
      <c r="M15" s="10"/>
      <c r="N15" s="10"/>
      <c r="O15" s="10"/>
      <c r="P15" s="10"/>
      <c r="Q15" s="10"/>
      <c r="R15" s="21"/>
      <c r="S15" s="10"/>
      <c r="V15" s="13"/>
    </row>
    <row r="16" spans="1:23" ht="15.75" hidden="1" x14ac:dyDescent="0.25">
      <c r="D16" s="32" t="s">
        <v>96</v>
      </c>
      <c r="H16" s="24" t="s">
        <v>18</v>
      </c>
      <c r="I16" s="24" t="s">
        <v>126</v>
      </c>
      <c r="J16" s="24" t="s">
        <v>183</v>
      </c>
      <c r="K16" s="24" t="s">
        <v>197</v>
      </c>
      <c r="L16" s="24" t="s">
        <v>202</v>
      </c>
      <c r="M16" s="24" t="s">
        <v>404</v>
      </c>
      <c r="N16" s="24" t="s">
        <v>497</v>
      </c>
      <c r="R16" s="21"/>
      <c r="V16" s="13"/>
    </row>
    <row r="17" spans="4:22" hidden="1" x14ac:dyDescent="0.25">
      <c r="D17" s="25" t="s">
        <v>98</v>
      </c>
      <c r="H17" s="26">
        <v>12</v>
      </c>
      <c r="I17" s="26">
        <v>11</v>
      </c>
      <c r="J17" s="26">
        <v>6</v>
      </c>
      <c r="K17" s="26">
        <v>8</v>
      </c>
      <c r="L17" s="26">
        <v>47</v>
      </c>
      <c r="M17" s="26">
        <v>26</v>
      </c>
      <c r="N17" s="26">
        <v>9</v>
      </c>
      <c r="R17" s="21"/>
      <c r="V17" s="13"/>
    </row>
    <row r="18" spans="4:22" hidden="1" x14ac:dyDescent="0.25">
      <c r="D18" s="25" t="s">
        <v>99</v>
      </c>
      <c r="H18" s="26">
        <v>12</v>
      </c>
      <c r="I18" s="26">
        <v>10</v>
      </c>
      <c r="J18" s="26">
        <v>6</v>
      </c>
      <c r="K18" s="26">
        <v>4</v>
      </c>
      <c r="L18" s="26">
        <v>44</v>
      </c>
      <c r="M18" s="26">
        <v>26</v>
      </c>
      <c r="N18" s="26">
        <v>9</v>
      </c>
      <c r="R18" s="21"/>
      <c r="V18" s="13"/>
    </row>
    <row r="19" spans="4:22" hidden="1" x14ac:dyDescent="0.25">
      <c r="D19" s="25" t="s">
        <v>100</v>
      </c>
      <c r="H19" s="26">
        <v>8</v>
      </c>
      <c r="I19" s="26">
        <v>4</v>
      </c>
      <c r="J19" s="26">
        <v>0</v>
      </c>
      <c r="K19" s="26">
        <v>0</v>
      </c>
      <c r="L19" s="26">
        <v>3</v>
      </c>
      <c r="M19" s="26">
        <v>21</v>
      </c>
      <c r="N19" s="26">
        <v>4</v>
      </c>
      <c r="R19" s="21"/>
      <c r="V19" s="13"/>
    </row>
    <row r="20" spans="4:22" hidden="1" x14ac:dyDescent="0.25">
      <c r="D20" s="25" t="s">
        <v>101</v>
      </c>
      <c r="H20" s="26">
        <v>0</v>
      </c>
      <c r="I20" s="26">
        <v>0</v>
      </c>
      <c r="J20" s="26">
        <v>0</v>
      </c>
      <c r="K20" s="26">
        <v>0</v>
      </c>
      <c r="L20" s="26">
        <v>2</v>
      </c>
      <c r="M20" s="26">
        <v>0</v>
      </c>
      <c r="N20" s="26">
        <v>0</v>
      </c>
      <c r="R20" s="21"/>
      <c r="V20" s="13"/>
    </row>
    <row r="21" spans="4:22" hidden="1" x14ac:dyDescent="0.25">
      <c r="D21" s="25" t="s">
        <v>102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1</v>
      </c>
      <c r="N21" s="26">
        <v>0</v>
      </c>
      <c r="R21" s="21"/>
      <c r="V21" s="13"/>
    </row>
    <row r="22" spans="4:22" hidden="1" x14ac:dyDescent="0.25">
      <c r="D22" s="25" t="s">
        <v>103</v>
      </c>
      <c r="H22" s="26">
        <v>0</v>
      </c>
      <c r="I22" s="26">
        <v>1</v>
      </c>
      <c r="J22" s="26">
        <v>0</v>
      </c>
      <c r="K22" s="26">
        <v>4</v>
      </c>
      <c r="L22" s="26">
        <v>3</v>
      </c>
      <c r="M22" s="26">
        <v>0</v>
      </c>
      <c r="N22" s="26">
        <v>0</v>
      </c>
      <c r="R22" s="21"/>
      <c r="V22" s="13"/>
    </row>
    <row r="23" spans="4:22" hidden="1" x14ac:dyDescent="0.25">
      <c r="D23" s="25" t="s">
        <v>104</v>
      </c>
      <c r="H23" s="26">
        <v>4</v>
      </c>
      <c r="I23" s="26">
        <v>7</v>
      </c>
      <c r="J23" s="26">
        <v>6</v>
      </c>
      <c r="K23" s="26">
        <v>8</v>
      </c>
      <c r="L23" s="26">
        <v>44</v>
      </c>
      <c r="M23" s="26">
        <v>5</v>
      </c>
      <c r="N23" s="26">
        <v>5</v>
      </c>
      <c r="R23" s="21"/>
      <c r="V23" s="13"/>
    </row>
    <row r="24" spans="4:22" hidden="1" x14ac:dyDescent="0.25">
      <c r="D24" s="25" t="s">
        <v>105</v>
      </c>
      <c r="H24" s="27">
        <v>1</v>
      </c>
      <c r="I24" s="27">
        <v>0.90909090909090906</v>
      </c>
      <c r="J24" s="27">
        <v>1</v>
      </c>
      <c r="K24" s="27">
        <v>0.5</v>
      </c>
      <c r="L24" s="27">
        <v>0.93617021276595747</v>
      </c>
      <c r="M24" s="27">
        <v>1</v>
      </c>
      <c r="N24" s="27">
        <v>1</v>
      </c>
      <c r="R24" s="21"/>
      <c r="V24" s="13"/>
    </row>
    <row r="25" spans="4:22" hidden="1" x14ac:dyDescent="0.25">
      <c r="D25" s="25" t="s">
        <v>106</v>
      </c>
      <c r="H25" s="27">
        <v>0.66666666666666663</v>
      </c>
      <c r="I25" s="27">
        <v>0.36363636363636365</v>
      </c>
      <c r="J25" s="27">
        <v>0</v>
      </c>
      <c r="K25" s="27">
        <v>0</v>
      </c>
      <c r="L25" s="27">
        <v>6.3829787234042548E-2</v>
      </c>
      <c r="M25" s="27">
        <v>0.80769230769230771</v>
      </c>
      <c r="N25" s="27">
        <v>0.44444444444444442</v>
      </c>
      <c r="R25" s="21"/>
      <c r="V25" s="13"/>
    </row>
    <row r="26" spans="4:22" hidden="1" x14ac:dyDescent="0.25">
      <c r="D26" s="25" t="s">
        <v>108</v>
      </c>
      <c r="H26" s="27">
        <v>1</v>
      </c>
      <c r="I26" s="27">
        <v>1</v>
      </c>
      <c r="J26" s="27">
        <v>1</v>
      </c>
      <c r="K26" s="27">
        <v>1</v>
      </c>
      <c r="L26" s="27">
        <v>0.95652173913043481</v>
      </c>
      <c r="M26" s="27">
        <v>1</v>
      </c>
      <c r="N26" s="27">
        <v>1</v>
      </c>
      <c r="R26" s="21"/>
      <c r="V26" s="13"/>
    </row>
    <row r="27" spans="4:22" hidden="1" x14ac:dyDescent="0.25">
      <c r="D27" s="25" t="s">
        <v>109</v>
      </c>
      <c r="H27" s="27">
        <v>1</v>
      </c>
      <c r="I27" s="27">
        <v>1</v>
      </c>
      <c r="J27" s="28" t="s">
        <v>538</v>
      </c>
      <c r="K27" s="27" t="s">
        <v>538</v>
      </c>
      <c r="L27" s="27">
        <v>1</v>
      </c>
      <c r="M27" s="27">
        <v>0.95454545454545459</v>
      </c>
      <c r="N27" s="27">
        <v>1</v>
      </c>
      <c r="R27" s="21"/>
      <c r="V27" s="13"/>
    </row>
    <row r="28" spans="4:22" hidden="1" x14ac:dyDescent="0.25">
      <c r="D28" s="25"/>
      <c r="H28" s="8"/>
      <c r="I28" s="8"/>
      <c r="J28" s="17"/>
      <c r="K28" s="17"/>
      <c r="L28" s="8"/>
      <c r="M28" s="8"/>
      <c r="N28" s="8"/>
      <c r="R28" s="12"/>
    </row>
    <row r="29" spans="4:22" hidden="1" x14ac:dyDescent="0.25">
      <c r="D29" s="25"/>
      <c r="H29" s="8"/>
      <c r="I29" s="8"/>
      <c r="J29" s="17"/>
      <c r="K29" s="17"/>
      <c r="L29" s="8"/>
      <c r="M29" s="8"/>
      <c r="N29" s="8"/>
      <c r="R29" s="12"/>
    </row>
    <row r="30" spans="4:22" ht="15.75" hidden="1" x14ac:dyDescent="0.25">
      <c r="D30" s="32" t="s">
        <v>110</v>
      </c>
      <c r="H30" s="24"/>
      <c r="I30" s="24"/>
      <c r="J30" s="24"/>
      <c r="K30" s="24"/>
      <c r="L30" s="24"/>
      <c r="M30" s="24"/>
      <c r="N30" s="24"/>
      <c r="R30" s="12"/>
    </row>
    <row r="31" spans="4:22" hidden="1" x14ac:dyDescent="0.25">
      <c r="D31" s="25" t="s">
        <v>98</v>
      </c>
      <c r="H31" s="26">
        <v>19</v>
      </c>
      <c r="I31" s="26">
        <v>15</v>
      </c>
      <c r="J31" s="28" t="s">
        <v>538</v>
      </c>
      <c r="K31" s="26">
        <v>8</v>
      </c>
      <c r="L31" s="26">
        <v>78</v>
      </c>
      <c r="M31" s="26">
        <v>51</v>
      </c>
      <c r="N31" s="26">
        <v>11</v>
      </c>
      <c r="R31" s="12"/>
    </row>
    <row r="32" spans="4:22" hidden="1" x14ac:dyDescent="0.25">
      <c r="D32" s="25" t="s">
        <v>99</v>
      </c>
      <c r="H32" s="26">
        <v>17</v>
      </c>
      <c r="I32" s="26">
        <v>13</v>
      </c>
      <c r="J32" s="28" t="s">
        <v>538</v>
      </c>
      <c r="K32" s="26">
        <v>3</v>
      </c>
      <c r="L32" s="26">
        <v>65</v>
      </c>
      <c r="M32" s="26">
        <v>45</v>
      </c>
      <c r="N32" s="26">
        <v>11</v>
      </c>
      <c r="R32" s="12"/>
    </row>
    <row r="33" spans="1:19" hidden="1" x14ac:dyDescent="0.25">
      <c r="D33" s="25" t="s">
        <v>100</v>
      </c>
      <c r="H33" s="26">
        <v>9</v>
      </c>
      <c r="I33" s="26">
        <v>4</v>
      </c>
      <c r="J33" s="28" t="s">
        <v>538</v>
      </c>
      <c r="K33" s="26">
        <v>0</v>
      </c>
      <c r="L33" s="26">
        <v>3</v>
      </c>
      <c r="M33" s="26">
        <v>24</v>
      </c>
      <c r="N33" s="26">
        <v>4</v>
      </c>
      <c r="R33" s="12"/>
    </row>
    <row r="34" spans="1:19" hidden="1" x14ac:dyDescent="0.25">
      <c r="D34" s="25" t="s">
        <v>101</v>
      </c>
      <c r="H34" s="26">
        <v>0</v>
      </c>
      <c r="I34" s="26">
        <v>0</v>
      </c>
      <c r="J34" s="28" t="s">
        <v>538</v>
      </c>
      <c r="K34" s="26">
        <v>0</v>
      </c>
      <c r="L34" s="26">
        <v>7</v>
      </c>
      <c r="M34" s="26">
        <v>1</v>
      </c>
      <c r="N34" s="26">
        <v>0</v>
      </c>
      <c r="R34" s="12"/>
    </row>
    <row r="35" spans="1:19" hidden="1" x14ac:dyDescent="0.25">
      <c r="D35" s="25" t="s">
        <v>102</v>
      </c>
      <c r="H35" s="26">
        <v>0</v>
      </c>
      <c r="I35" s="26">
        <v>0</v>
      </c>
      <c r="J35" s="28" t="s">
        <v>538</v>
      </c>
      <c r="K35" s="26">
        <v>0</v>
      </c>
      <c r="L35" s="26">
        <v>0</v>
      </c>
      <c r="M35" s="26">
        <v>1</v>
      </c>
      <c r="N35" s="26">
        <v>0</v>
      </c>
      <c r="R35" s="12"/>
    </row>
    <row r="36" spans="1:19" hidden="1" x14ac:dyDescent="0.25">
      <c r="D36" s="25" t="s">
        <v>103</v>
      </c>
      <c r="H36" s="26">
        <v>2</v>
      </c>
      <c r="I36" s="26">
        <v>2</v>
      </c>
      <c r="J36" s="28" t="s">
        <v>538</v>
      </c>
      <c r="K36" s="26">
        <v>5</v>
      </c>
      <c r="L36" s="26">
        <v>13</v>
      </c>
      <c r="M36" s="26">
        <v>6</v>
      </c>
      <c r="N36" s="26">
        <v>0</v>
      </c>
      <c r="R36" s="12"/>
    </row>
    <row r="37" spans="1:19" hidden="1" x14ac:dyDescent="0.25">
      <c r="D37" s="25" t="s">
        <v>104</v>
      </c>
      <c r="H37" s="26">
        <v>10</v>
      </c>
      <c r="I37" s="26">
        <v>11</v>
      </c>
      <c r="J37" s="28" t="s">
        <v>538</v>
      </c>
      <c r="K37" s="26">
        <v>8</v>
      </c>
      <c r="L37" s="26">
        <v>75</v>
      </c>
      <c r="M37" s="26">
        <v>27</v>
      </c>
      <c r="N37" s="26">
        <v>7</v>
      </c>
      <c r="R37" s="12"/>
    </row>
    <row r="38" spans="1:19" hidden="1" x14ac:dyDescent="0.25">
      <c r="D38" s="25" t="s">
        <v>105</v>
      </c>
      <c r="H38" s="27">
        <v>0.89473684210526316</v>
      </c>
      <c r="I38" s="27">
        <v>0.8666666666666667</v>
      </c>
      <c r="J38" s="28" t="s">
        <v>538</v>
      </c>
      <c r="K38" s="27">
        <v>0.375</v>
      </c>
      <c r="L38" s="27">
        <v>0.83333333333333337</v>
      </c>
      <c r="M38" s="27">
        <v>0.88235294117647056</v>
      </c>
      <c r="N38" s="27">
        <v>1</v>
      </c>
      <c r="R38" s="12"/>
    </row>
    <row r="39" spans="1:19" hidden="1" x14ac:dyDescent="0.25">
      <c r="D39" s="25" t="s">
        <v>106</v>
      </c>
      <c r="H39" s="27">
        <v>0.47368421052631576</v>
      </c>
      <c r="I39" s="27">
        <v>0.26666666666666666</v>
      </c>
      <c r="J39" s="28" t="s">
        <v>538</v>
      </c>
      <c r="K39" s="27">
        <v>0</v>
      </c>
      <c r="L39" s="27">
        <v>3.8461538461538464E-2</v>
      </c>
      <c r="M39" s="27">
        <v>0.47058823529411764</v>
      </c>
      <c r="N39" s="27">
        <v>0.36363636363636365</v>
      </c>
      <c r="R39" s="12"/>
    </row>
    <row r="40" spans="1:19" hidden="1" x14ac:dyDescent="0.25">
      <c r="D40" s="25" t="s">
        <v>108</v>
      </c>
      <c r="H40" s="27">
        <v>1</v>
      </c>
      <c r="I40" s="27">
        <v>1</v>
      </c>
      <c r="J40" s="28" t="s">
        <v>538</v>
      </c>
      <c r="K40" s="27">
        <v>1</v>
      </c>
      <c r="L40" s="27">
        <v>0.90277777777777779</v>
      </c>
      <c r="M40" s="27">
        <v>0.97826086956521741</v>
      </c>
      <c r="N40" s="27">
        <v>1</v>
      </c>
      <c r="R40" s="12"/>
    </row>
    <row r="41" spans="1:19" hidden="1" x14ac:dyDescent="0.25">
      <c r="D41" s="25" t="s">
        <v>109</v>
      </c>
      <c r="H41" s="27">
        <v>1</v>
      </c>
      <c r="I41" s="27">
        <v>1</v>
      </c>
      <c r="J41" s="28" t="s">
        <v>538</v>
      </c>
      <c r="K41" s="28" t="s">
        <v>538</v>
      </c>
      <c r="L41" s="28">
        <v>1</v>
      </c>
      <c r="M41" s="28">
        <v>0.96</v>
      </c>
      <c r="N41" s="28">
        <v>1</v>
      </c>
      <c r="O41" s="10"/>
      <c r="P41" s="10"/>
      <c r="Q41" s="10"/>
      <c r="R41" s="11"/>
      <c r="S41" s="10"/>
    </row>
    <row r="42" spans="1:19" hidden="1" x14ac:dyDescent="0.25"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</row>
    <row r="43" spans="1:19" hidden="1" x14ac:dyDescent="0.25"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</row>
    <row r="44" spans="1:19" hidden="1" x14ac:dyDescent="0.25">
      <c r="R44" s="11"/>
      <c r="S44" s="10"/>
    </row>
    <row r="45" spans="1:19" x14ac:dyDescent="0.25">
      <c r="R45" s="11"/>
      <c r="S45" s="10"/>
    </row>
    <row r="46" spans="1:19" x14ac:dyDescent="0.25">
      <c r="R46" s="11"/>
      <c r="S46" s="10"/>
    </row>
    <row r="47" spans="1:19" ht="18.75" x14ac:dyDescent="0.3">
      <c r="D47" s="9" t="s">
        <v>97</v>
      </c>
      <c r="R47" s="11"/>
      <c r="S47" s="10"/>
    </row>
    <row r="48" spans="1:19" ht="15.75" x14ac:dyDescent="0.25">
      <c r="A48" s="36" t="s">
        <v>96</v>
      </c>
      <c r="B48" s="36"/>
      <c r="C48" s="36"/>
      <c r="M48" s="36" t="s">
        <v>110</v>
      </c>
      <c r="N48" s="36"/>
      <c r="O48" s="36"/>
      <c r="R48" s="12"/>
    </row>
    <row r="49" spans="1:23" ht="15" customHeight="1" x14ac:dyDescent="0.25">
      <c r="A49" s="19" t="s">
        <v>98</v>
      </c>
      <c r="B49" s="19" t="s">
        <v>100</v>
      </c>
      <c r="C49" s="19" t="s">
        <v>102</v>
      </c>
      <c r="E49" s="37" t="s">
        <v>526</v>
      </c>
      <c r="F49" s="37"/>
      <c r="G49" s="37" t="s">
        <v>527</v>
      </c>
      <c r="H49" s="37"/>
      <c r="I49" s="37" t="s">
        <v>528</v>
      </c>
      <c r="J49" s="37"/>
      <c r="K49" s="37" t="s">
        <v>529</v>
      </c>
      <c r="L49" s="37"/>
      <c r="M49" s="19" t="s">
        <v>98</v>
      </c>
      <c r="N49" s="19" t="s">
        <v>100</v>
      </c>
      <c r="O49" s="19" t="s">
        <v>102</v>
      </c>
      <c r="P49" s="37" t="s">
        <v>530</v>
      </c>
      <c r="Q49" s="37"/>
      <c r="R49" s="37" t="s">
        <v>531</v>
      </c>
      <c r="S49" s="37"/>
      <c r="T49" s="37" t="s">
        <v>532</v>
      </c>
      <c r="U49" s="37"/>
      <c r="V49" s="37" t="s">
        <v>533</v>
      </c>
      <c r="W49" s="37"/>
    </row>
    <row r="50" spans="1:23" ht="15.75" x14ac:dyDescent="0.25">
      <c r="A50">
        <f>H65</f>
        <v>12</v>
      </c>
      <c r="B50">
        <f>H67</f>
        <v>8</v>
      </c>
      <c r="C50">
        <f>H69</f>
        <v>0</v>
      </c>
      <c r="D50" s="32" t="s">
        <v>18</v>
      </c>
      <c r="E50" s="11" t="s">
        <v>534</v>
      </c>
      <c r="F50" s="20">
        <f>12/12</f>
        <v>1</v>
      </c>
      <c r="G50" s="33" t="str">
        <f t="shared" ref="G50:G56" si="10">B50&amp;"/"&amp;A50</f>
        <v>8/12</v>
      </c>
      <c r="H50" s="34">
        <f t="shared" ref="H50:H56" si="11">B50/A50</f>
        <v>0.66666666666666663</v>
      </c>
      <c r="I50" s="11" t="s">
        <v>534</v>
      </c>
      <c r="J50" s="20">
        <f>12/12</f>
        <v>1</v>
      </c>
      <c r="K50" s="33" t="str">
        <f t="shared" ref="K50:K56" si="12">B50&amp;"/"&amp;(B50+C50)</f>
        <v>8/8</v>
      </c>
      <c r="L50" s="34">
        <f t="shared" ref="L50:L56" si="13">B50/(B50+C50)</f>
        <v>1</v>
      </c>
      <c r="M50" s="22">
        <f>H79</f>
        <v>19</v>
      </c>
      <c r="N50" s="22">
        <f>H81</f>
        <v>9</v>
      </c>
      <c r="O50" s="22">
        <f>H83</f>
        <v>0</v>
      </c>
      <c r="P50" s="11" t="s">
        <v>580</v>
      </c>
      <c r="Q50" s="20">
        <f>16/19</f>
        <v>0.84210526315789469</v>
      </c>
      <c r="R50" s="33" t="str">
        <f t="shared" ref="R50:R56" si="14">N50&amp;"/"&amp;M50</f>
        <v>9/19</v>
      </c>
      <c r="S50" s="34">
        <f>N50/M50</f>
        <v>0.47368421052631576</v>
      </c>
      <c r="T50" s="10" t="s">
        <v>581</v>
      </c>
      <c r="U50" s="20">
        <f>16/16</f>
        <v>1</v>
      </c>
      <c r="V50" s="35" t="str">
        <f t="shared" ref="V50:V56" si="15">N50&amp;"/"&amp;(N50+O50)</f>
        <v>9/9</v>
      </c>
      <c r="W50" s="34">
        <f>N50/(N50+O50)</f>
        <v>1</v>
      </c>
    </row>
    <row r="51" spans="1:23" ht="15.75" x14ac:dyDescent="0.25">
      <c r="A51">
        <f>I65</f>
        <v>11</v>
      </c>
      <c r="B51">
        <f>I67</f>
        <v>4</v>
      </c>
      <c r="C51">
        <f>I69</f>
        <v>0</v>
      </c>
      <c r="D51" s="32" t="s">
        <v>126</v>
      </c>
      <c r="E51" s="11" t="s">
        <v>535</v>
      </c>
      <c r="F51" s="20">
        <f>10/11</f>
        <v>0.90909090909090906</v>
      </c>
      <c r="G51" s="33" t="str">
        <f t="shared" si="10"/>
        <v>4/11</v>
      </c>
      <c r="H51" s="34">
        <f t="shared" si="11"/>
        <v>0.36363636363636365</v>
      </c>
      <c r="I51" s="11" t="s">
        <v>536</v>
      </c>
      <c r="J51" s="20">
        <f>12/12</f>
        <v>1</v>
      </c>
      <c r="K51" s="33" t="str">
        <f t="shared" si="12"/>
        <v>4/4</v>
      </c>
      <c r="L51" s="34">
        <f t="shared" si="13"/>
        <v>1</v>
      </c>
      <c r="M51" s="22">
        <f>I79</f>
        <v>15</v>
      </c>
      <c r="N51" s="22">
        <f>I81</f>
        <v>4</v>
      </c>
      <c r="O51" s="22">
        <f>I83</f>
        <v>0</v>
      </c>
      <c r="P51" s="11" t="s">
        <v>582</v>
      </c>
      <c r="Q51" s="20">
        <f>14/15</f>
        <v>0.93333333333333335</v>
      </c>
      <c r="R51" s="33" t="str">
        <f t="shared" si="14"/>
        <v>4/15</v>
      </c>
      <c r="S51" s="34">
        <f t="shared" ref="S51:S56" si="16">N51/M51</f>
        <v>0.26666666666666666</v>
      </c>
      <c r="T51" s="10" t="s">
        <v>583</v>
      </c>
      <c r="U51" s="20">
        <f>14/14</f>
        <v>1</v>
      </c>
      <c r="V51" s="35" t="str">
        <f t="shared" si="15"/>
        <v>4/4</v>
      </c>
      <c r="W51" s="34">
        <f t="shared" ref="W51:W56" si="17">N51/(N51+O51)</f>
        <v>1</v>
      </c>
    </row>
    <row r="52" spans="1:23" ht="15.75" x14ac:dyDescent="0.25">
      <c r="A52">
        <f>J65</f>
        <v>6</v>
      </c>
      <c r="B52">
        <f>J67</f>
        <v>0</v>
      </c>
      <c r="C52">
        <f>J69</f>
        <v>0</v>
      </c>
      <c r="D52" s="32" t="s">
        <v>183</v>
      </c>
      <c r="E52" s="11" t="s">
        <v>537</v>
      </c>
      <c r="F52" s="20">
        <f>6/6</f>
        <v>1</v>
      </c>
      <c r="G52" s="33" t="str">
        <f t="shared" si="10"/>
        <v>0/6</v>
      </c>
      <c r="H52" s="34">
        <f t="shared" si="11"/>
        <v>0</v>
      </c>
      <c r="I52" s="11" t="s">
        <v>537</v>
      </c>
      <c r="J52" s="20">
        <f>6/6</f>
        <v>1</v>
      </c>
      <c r="K52" s="33" t="str">
        <f t="shared" si="12"/>
        <v>0/0</v>
      </c>
      <c r="L52" s="34" t="s">
        <v>538</v>
      </c>
      <c r="M52" s="17" t="str">
        <f>J79</f>
        <v>NA</v>
      </c>
      <c r="N52" s="17" t="str">
        <f>J81</f>
        <v>NA</v>
      </c>
      <c r="O52" s="17" t="str">
        <f>J83</f>
        <v>NA</v>
      </c>
      <c r="P52" s="11" t="s">
        <v>538</v>
      </c>
      <c r="Q52" s="11" t="s">
        <v>538</v>
      </c>
      <c r="R52" s="33" t="s">
        <v>538</v>
      </c>
      <c r="S52" s="34" t="s">
        <v>538</v>
      </c>
      <c r="T52" s="11" t="s">
        <v>538</v>
      </c>
      <c r="U52" s="11" t="s">
        <v>538</v>
      </c>
      <c r="V52" s="35" t="s">
        <v>538</v>
      </c>
      <c r="W52" s="34" t="s">
        <v>538</v>
      </c>
    </row>
    <row r="53" spans="1:23" ht="15.75" x14ac:dyDescent="0.25">
      <c r="A53" s="22">
        <f>K65</f>
        <v>8</v>
      </c>
      <c r="B53" s="22">
        <f>K67</f>
        <v>0</v>
      </c>
      <c r="C53" s="22">
        <f>K69</f>
        <v>0</v>
      </c>
      <c r="D53" s="32" t="s">
        <v>197</v>
      </c>
      <c r="E53" s="11" t="s">
        <v>584</v>
      </c>
      <c r="F53" s="20">
        <f>6/8</f>
        <v>0.75</v>
      </c>
      <c r="G53" s="33" t="str">
        <f t="shared" si="10"/>
        <v>0/8</v>
      </c>
      <c r="H53" s="34">
        <f t="shared" si="11"/>
        <v>0</v>
      </c>
      <c r="I53" s="11" t="s">
        <v>537</v>
      </c>
      <c r="J53" s="20">
        <f>6/6</f>
        <v>1</v>
      </c>
      <c r="K53" s="33" t="str">
        <f t="shared" si="12"/>
        <v>0/0</v>
      </c>
      <c r="L53" s="34" t="s">
        <v>538</v>
      </c>
      <c r="M53" s="22">
        <f>K79</f>
        <v>8</v>
      </c>
      <c r="N53" s="22">
        <f>K81</f>
        <v>0</v>
      </c>
      <c r="O53" s="22">
        <f>K83</f>
        <v>0</v>
      </c>
      <c r="P53" s="11" t="s">
        <v>585</v>
      </c>
      <c r="Q53" s="20">
        <f>7/10</f>
        <v>0.7</v>
      </c>
      <c r="R53" s="33" t="str">
        <f t="shared" si="14"/>
        <v>0/8</v>
      </c>
      <c r="S53" s="34">
        <f t="shared" si="16"/>
        <v>0</v>
      </c>
      <c r="T53" s="11" t="s">
        <v>586</v>
      </c>
      <c r="U53" s="20">
        <f>7/7</f>
        <v>1</v>
      </c>
      <c r="V53" s="35" t="str">
        <f t="shared" si="15"/>
        <v>0/0</v>
      </c>
      <c r="W53" s="34" t="s">
        <v>538</v>
      </c>
    </row>
    <row r="54" spans="1:23" ht="15.75" x14ac:dyDescent="0.25">
      <c r="A54">
        <f>L65</f>
        <v>40</v>
      </c>
      <c r="B54">
        <f>L67</f>
        <v>3</v>
      </c>
      <c r="C54">
        <f>L69</f>
        <v>0</v>
      </c>
      <c r="D54" s="32" t="s">
        <v>202</v>
      </c>
      <c r="E54" s="11" t="s">
        <v>598</v>
      </c>
      <c r="F54" s="20">
        <f>43/44</f>
        <v>0.97727272727272729</v>
      </c>
      <c r="G54" s="33" t="str">
        <f t="shared" si="10"/>
        <v>3/40</v>
      </c>
      <c r="H54" s="34">
        <f t="shared" si="11"/>
        <v>7.4999999999999997E-2</v>
      </c>
      <c r="I54" s="11" t="s">
        <v>598</v>
      </c>
      <c r="J54" s="20">
        <f>43/44</f>
        <v>0.97727272727272729</v>
      </c>
      <c r="K54" s="33" t="str">
        <f t="shared" si="12"/>
        <v>3/3</v>
      </c>
      <c r="L54" s="34">
        <f t="shared" si="13"/>
        <v>1</v>
      </c>
      <c r="M54" s="22">
        <f>L79</f>
        <v>71</v>
      </c>
      <c r="N54" s="22">
        <f>L81</f>
        <v>3</v>
      </c>
      <c r="O54" s="22">
        <f>L83</f>
        <v>0</v>
      </c>
      <c r="P54" s="11" t="s">
        <v>599</v>
      </c>
      <c r="Q54" s="20">
        <f>66/78</f>
        <v>0.84615384615384615</v>
      </c>
      <c r="R54" s="33" t="str">
        <f t="shared" si="14"/>
        <v>3/71</v>
      </c>
      <c r="S54" s="34">
        <f t="shared" si="16"/>
        <v>4.2253521126760563E-2</v>
      </c>
      <c r="T54" s="11" t="s">
        <v>600</v>
      </c>
      <c r="U54" s="20">
        <f>66/70</f>
        <v>0.94285714285714284</v>
      </c>
      <c r="V54" s="35" t="str">
        <f t="shared" si="15"/>
        <v>3/3</v>
      </c>
      <c r="W54" s="34">
        <f t="shared" si="17"/>
        <v>1</v>
      </c>
    </row>
    <row r="55" spans="1:23" ht="15.75" x14ac:dyDescent="0.25">
      <c r="A55">
        <f>M65</f>
        <v>26</v>
      </c>
      <c r="B55">
        <f>M67</f>
        <v>21</v>
      </c>
      <c r="C55">
        <f>M69</f>
        <v>1</v>
      </c>
      <c r="D55" s="32" t="s">
        <v>404</v>
      </c>
      <c r="E55" s="11" t="s">
        <v>590</v>
      </c>
      <c r="F55" s="20">
        <f>29/30</f>
        <v>0.96666666666666667</v>
      </c>
      <c r="G55" s="33" t="str">
        <f t="shared" si="10"/>
        <v>21/26</v>
      </c>
      <c r="H55" s="34">
        <f t="shared" si="11"/>
        <v>0.80769230769230771</v>
      </c>
      <c r="I55" s="11" t="s">
        <v>591</v>
      </c>
      <c r="J55" s="20">
        <f>29/29</f>
        <v>1</v>
      </c>
      <c r="K55" s="33" t="str">
        <f t="shared" si="12"/>
        <v>21/22</v>
      </c>
      <c r="L55" s="34">
        <f t="shared" si="13"/>
        <v>0.95454545454545459</v>
      </c>
      <c r="M55" s="22">
        <f>M79</f>
        <v>51</v>
      </c>
      <c r="N55" s="22">
        <f>M81</f>
        <v>24</v>
      </c>
      <c r="O55" s="22">
        <f>M83</f>
        <v>1</v>
      </c>
      <c r="P55" s="11" t="s">
        <v>592</v>
      </c>
      <c r="Q55" s="20">
        <f>50/56</f>
        <v>0.8928571428571429</v>
      </c>
      <c r="R55" s="33" t="str">
        <f t="shared" si="14"/>
        <v>24/51</v>
      </c>
      <c r="S55" s="34">
        <f t="shared" si="16"/>
        <v>0.47058823529411764</v>
      </c>
      <c r="T55" s="11" t="s">
        <v>593</v>
      </c>
      <c r="U55" s="20">
        <f>50/51</f>
        <v>0.98039215686274506</v>
      </c>
      <c r="V55" s="35" t="str">
        <f t="shared" si="15"/>
        <v>24/25</v>
      </c>
      <c r="W55" s="34">
        <f t="shared" si="17"/>
        <v>0.96</v>
      </c>
    </row>
    <row r="56" spans="1:23" ht="15.75" x14ac:dyDescent="0.25">
      <c r="A56">
        <f>N65</f>
        <v>9</v>
      </c>
      <c r="B56">
        <f>N67</f>
        <v>4</v>
      </c>
      <c r="C56">
        <f>N69</f>
        <v>0</v>
      </c>
      <c r="D56" s="32" t="s">
        <v>497</v>
      </c>
      <c r="E56" s="11" t="s">
        <v>539</v>
      </c>
      <c r="F56" s="20">
        <f>9/9</f>
        <v>1</v>
      </c>
      <c r="G56" s="33" t="str">
        <f t="shared" si="10"/>
        <v>4/9</v>
      </c>
      <c r="H56" s="34">
        <f t="shared" si="11"/>
        <v>0.44444444444444442</v>
      </c>
      <c r="I56" s="11" t="s">
        <v>539</v>
      </c>
      <c r="J56" s="20">
        <f>9/9</f>
        <v>1</v>
      </c>
      <c r="K56" s="33" t="str">
        <f t="shared" si="12"/>
        <v>4/4</v>
      </c>
      <c r="L56" s="34">
        <f t="shared" si="13"/>
        <v>1</v>
      </c>
      <c r="M56" s="22">
        <f>N79</f>
        <v>11</v>
      </c>
      <c r="N56" s="22">
        <f>N81</f>
        <v>4</v>
      </c>
      <c r="O56" s="22">
        <f>N83</f>
        <v>0</v>
      </c>
      <c r="P56" s="11" t="s">
        <v>534</v>
      </c>
      <c r="Q56" s="20">
        <f>12/12</f>
        <v>1</v>
      </c>
      <c r="R56" s="33" t="str">
        <f t="shared" si="14"/>
        <v>4/11</v>
      </c>
      <c r="S56" s="34">
        <f t="shared" si="16"/>
        <v>0.36363636363636365</v>
      </c>
      <c r="T56" s="11" t="s">
        <v>534</v>
      </c>
      <c r="U56" s="20">
        <f>12/12</f>
        <v>1</v>
      </c>
      <c r="V56" s="35" t="str">
        <f t="shared" si="15"/>
        <v>4/4</v>
      </c>
      <c r="W56" s="34">
        <f t="shared" si="17"/>
        <v>1</v>
      </c>
    </row>
    <row r="57" spans="1:23" ht="15.75" x14ac:dyDescent="0.25">
      <c r="D57" s="32" t="s">
        <v>524</v>
      </c>
      <c r="E57" s="23" t="s">
        <v>540</v>
      </c>
      <c r="F57" s="10"/>
      <c r="G57" s="33"/>
      <c r="H57" s="34"/>
      <c r="I57" s="10"/>
      <c r="J57" s="10"/>
      <c r="K57" s="33"/>
      <c r="L57" s="34"/>
      <c r="P57" s="10"/>
      <c r="Q57" s="10"/>
      <c r="R57" s="33"/>
      <c r="S57" s="34"/>
      <c r="T57" s="10"/>
      <c r="U57" s="10"/>
      <c r="V57" s="35"/>
      <c r="W57" s="34"/>
    </row>
    <row r="58" spans="1:23" x14ac:dyDescent="0.25">
      <c r="E58" s="11"/>
      <c r="F58" s="10"/>
      <c r="G58" s="33"/>
      <c r="H58" s="34"/>
      <c r="I58" s="10"/>
      <c r="J58" s="10"/>
      <c r="K58" s="33"/>
      <c r="L58" s="34"/>
      <c r="P58" s="10"/>
      <c r="Q58" s="21"/>
      <c r="R58" s="33"/>
      <c r="S58" s="34"/>
      <c r="T58" s="10"/>
      <c r="U58" s="10"/>
      <c r="V58" s="35"/>
      <c r="W58" s="34"/>
    </row>
    <row r="59" spans="1:23" ht="15.75" x14ac:dyDescent="0.25">
      <c r="A59">
        <f>SUM(A50:A56)</f>
        <v>112</v>
      </c>
      <c r="B59">
        <f t="shared" ref="B59:C59" si="18">SUM(B50:B56)</f>
        <v>40</v>
      </c>
      <c r="C59">
        <f t="shared" si="18"/>
        <v>1</v>
      </c>
      <c r="D59" s="32" t="s">
        <v>541</v>
      </c>
      <c r="E59" s="11" t="s">
        <v>601</v>
      </c>
      <c r="F59" s="20">
        <f>115/120</f>
        <v>0.95833333333333337</v>
      </c>
      <c r="G59" s="33" t="str">
        <f>B59&amp;"/"&amp;A59</f>
        <v>40/112</v>
      </c>
      <c r="H59" s="34">
        <f>B59/A59</f>
        <v>0.35714285714285715</v>
      </c>
      <c r="I59" s="11" t="s">
        <v>602</v>
      </c>
      <c r="J59" s="20">
        <f>115/116</f>
        <v>0.99137931034482762</v>
      </c>
      <c r="K59" s="33" t="str">
        <f>B59&amp;"/"&amp;(B59+C59)</f>
        <v>40/41</v>
      </c>
      <c r="L59" s="34">
        <f>B59/(B59+C59)</f>
        <v>0.97560975609756095</v>
      </c>
      <c r="M59">
        <f>SUM(M50:M56)</f>
        <v>175</v>
      </c>
      <c r="N59">
        <f t="shared" ref="N59:O59" si="19">SUM(N50:N56)</f>
        <v>44</v>
      </c>
      <c r="O59">
        <f t="shared" si="19"/>
        <v>1</v>
      </c>
      <c r="P59" s="11" t="s">
        <v>603</v>
      </c>
      <c r="Q59" s="20">
        <f>165/190</f>
        <v>0.86842105263157898</v>
      </c>
      <c r="R59" s="33" t="str">
        <f>N59&amp;"/"&amp;M59</f>
        <v>44/175</v>
      </c>
      <c r="S59" s="34">
        <f t="shared" ref="S59" si="20">N59/M59</f>
        <v>0.25142857142857145</v>
      </c>
      <c r="T59" s="11" t="s">
        <v>604</v>
      </c>
      <c r="U59" s="20">
        <f>165/170</f>
        <v>0.97058823529411764</v>
      </c>
      <c r="V59" s="35" t="str">
        <f>N59&amp;"/"&amp;(N59+O59)</f>
        <v>44/45</v>
      </c>
      <c r="W59" s="34">
        <f t="shared" ref="W59" si="21">N59/(N59+O59)</f>
        <v>0.97777777777777775</v>
      </c>
    </row>
    <row r="60" spans="1:23" x14ac:dyDescent="0.25">
      <c r="R60" s="11"/>
      <c r="S60" s="10"/>
    </row>
    <row r="61" spans="1:23" x14ac:dyDescent="0.25">
      <c r="R61" s="11"/>
      <c r="S61" s="10"/>
    </row>
    <row r="62" spans="1:23" x14ac:dyDescent="0.25">
      <c r="R62" s="11"/>
      <c r="S62" s="10"/>
    </row>
    <row r="63" spans="1:23" hidden="1" x14ac:dyDescent="0.25">
      <c r="R63" s="12"/>
    </row>
    <row r="64" spans="1:23" ht="15.75" hidden="1" x14ac:dyDescent="0.25">
      <c r="D64" s="32" t="s">
        <v>97</v>
      </c>
      <c r="H64" s="24" t="s">
        <v>18</v>
      </c>
      <c r="I64" s="24" t="s">
        <v>126</v>
      </c>
      <c r="J64" s="24" t="s">
        <v>183</v>
      </c>
      <c r="K64" s="24" t="s">
        <v>197</v>
      </c>
      <c r="L64" s="24" t="s">
        <v>202</v>
      </c>
      <c r="M64" s="24" t="s">
        <v>404</v>
      </c>
      <c r="N64" s="24" t="s">
        <v>497</v>
      </c>
      <c r="R64" s="12"/>
    </row>
    <row r="65" spans="4:18" hidden="1" x14ac:dyDescent="0.25">
      <c r="D65" s="25" t="s">
        <v>98</v>
      </c>
      <c r="H65" s="30">
        <v>12</v>
      </c>
      <c r="I65" s="30">
        <v>11</v>
      </c>
      <c r="J65" s="30">
        <v>6</v>
      </c>
      <c r="K65" s="30">
        <v>8</v>
      </c>
      <c r="L65" s="30">
        <v>40</v>
      </c>
      <c r="M65" s="30">
        <v>26</v>
      </c>
      <c r="N65" s="30">
        <v>9</v>
      </c>
      <c r="R65" s="12"/>
    </row>
    <row r="66" spans="4:18" hidden="1" x14ac:dyDescent="0.25">
      <c r="D66" s="25" t="s">
        <v>99</v>
      </c>
      <c r="H66" s="30">
        <v>12</v>
      </c>
      <c r="I66" s="30">
        <v>10</v>
      </c>
      <c r="J66" s="30">
        <v>6</v>
      </c>
      <c r="K66" s="30">
        <v>4</v>
      </c>
      <c r="L66" s="30">
        <v>40</v>
      </c>
      <c r="M66" s="30">
        <v>26</v>
      </c>
      <c r="N66" s="30">
        <v>9</v>
      </c>
      <c r="R66" s="12"/>
    </row>
    <row r="67" spans="4:18" hidden="1" x14ac:dyDescent="0.25">
      <c r="D67" s="25" t="s">
        <v>100</v>
      </c>
      <c r="H67" s="30">
        <v>8</v>
      </c>
      <c r="I67" s="30">
        <v>4</v>
      </c>
      <c r="J67" s="30">
        <v>0</v>
      </c>
      <c r="K67" s="30">
        <v>0</v>
      </c>
      <c r="L67" s="30">
        <v>3</v>
      </c>
      <c r="M67" s="30">
        <v>21</v>
      </c>
      <c r="N67" s="30">
        <v>4</v>
      </c>
      <c r="R67" s="12"/>
    </row>
    <row r="68" spans="4:18" hidden="1" x14ac:dyDescent="0.25">
      <c r="D68" s="25" t="s">
        <v>101</v>
      </c>
      <c r="H68" s="30">
        <v>0</v>
      </c>
      <c r="I68" s="30">
        <v>0</v>
      </c>
      <c r="J68" s="30">
        <v>0</v>
      </c>
      <c r="K68" s="30">
        <v>0</v>
      </c>
      <c r="L68" s="30">
        <v>2</v>
      </c>
      <c r="M68" s="30">
        <v>0</v>
      </c>
      <c r="N68" s="30">
        <v>0</v>
      </c>
      <c r="R68" s="12"/>
    </row>
    <row r="69" spans="4:18" hidden="1" x14ac:dyDescent="0.25">
      <c r="D69" s="25" t="s">
        <v>102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1</v>
      </c>
      <c r="N69" s="30">
        <v>0</v>
      </c>
      <c r="R69" s="12"/>
    </row>
    <row r="70" spans="4:18" hidden="1" x14ac:dyDescent="0.25">
      <c r="D70" s="25" t="s">
        <v>103</v>
      </c>
      <c r="H70" s="30">
        <v>0</v>
      </c>
      <c r="I70" s="30">
        <v>1</v>
      </c>
      <c r="J70" s="30">
        <v>0</v>
      </c>
      <c r="K70" s="30">
        <v>4</v>
      </c>
      <c r="L70" s="30">
        <v>0</v>
      </c>
      <c r="M70" s="30">
        <v>0</v>
      </c>
      <c r="N70" s="30">
        <v>0</v>
      </c>
      <c r="R70" s="12"/>
    </row>
    <row r="71" spans="4:18" hidden="1" x14ac:dyDescent="0.25">
      <c r="D71" s="25" t="s">
        <v>104</v>
      </c>
      <c r="H71" s="30">
        <v>4</v>
      </c>
      <c r="I71" s="30">
        <v>7</v>
      </c>
      <c r="J71" s="30">
        <v>6</v>
      </c>
      <c r="K71" s="30">
        <v>8</v>
      </c>
      <c r="L71" s="30">
        <v>37</v>
      </c>
      <c r="M71" s="30">
        <v>5</v>
      </c>
      <c r="N71" s="30">
        <v>5</v>
      </c>
      <c r="R71" s="12"/>
    </row>
    <row r="72" spans="4:18" hidden="1" x14ac:dyDescent="0.25">
      <c r="D72" s="25" t="s">
        <v>105</v>
      </c>
      <c r="H72" s="31">
        <v>1</v>
      </c>
      <c r="I72" s="31">
        <v>0.90909090909090906</v>
      </c>
      <c r="J72" s="31">
        <v>1</v>
      </c>
      <c r="K72" s="31">
        <v>0.5</v>
      </c>
      <c r="L72" s="31">
        <v>1</v>
      </c>
      <c r="M72" s="31">
        <v>1</v>
      </c>
      <c r="N72" s="31">
        <v>1</v>
      </c>
      <c r="R72" s="12"/>
    </row>
    <row r="73" spans="4:18" hidden="1" x14ac:dyDescent="0.25">
      <c r="D73" s="25" t="s">
        <v>107</v>
      </c>
      <c r="H73" s="31">
        <v>0.66666666666666663</v>
      </c>
      <c r="I73" s="31">
        <v>0.36363636363636365</v>
      </c>
      <c r="J73" s="31">
        <v>0</v>
      </c>
      <c r="K73" s="31">
        <v>0</v>
      </c>
      <c r="L73" s="31">
        <v>7.4999999999999997E-2</v>
      </c>
      <c r="M73" s="31">
        <v>0.80769230769230771</v>
      </c>
      <c r="N73" s="31">
        <v>0.44444444444444442</v>
      </c>
      <c r="R73" s="12"/>
    </row>
    <row r="74" spans="4:18" hidden="1" x14ac:dyDescent="0.25">
      <c r="D74" s="25" t="s">
        <v>108</v>
      </c>
      <c r="H74" s="31">
        <v>1</v>
      </c>
      <c r="I74" s="31">
        <v>1</v>
      </c>
      <c r="J74" s="31">
        <v>1</v>
      </c>
      <c r="K74" s="31">
        <v>1</v>
      </c>
      <c r="L74" s="31">
        <v>0.95238095238095233</v>
      </c>
      <c r="M74" s="31">
        <v>1</v>
      </c>
      <c r="N74" s="31">
        <v>1</v>
      </c>
      <c r="R74" s="12"/>
    </row>
    <row r="75" spans="4:18" hidden="1" x14ac:dyDescent="0.25">
      <c r="D75" s="25" t="s">
        <v>109</v>
      </c>
      <c r="H75" s="31">
        <v>1</v>
      </c>
      <c r="I75" s="31">
        <v>1</v>
      </c>
      <c r="J75" s="31" t="s">
        <v>538</v>
      </c>
      <c r="K75" s="31" t="s">
        <v>538</v>
      </c>
      <c r="L75" s="31">
        <v>1</v>
      </c>
      <c r="M75" s="31">
        <v>0.95454545454545459</v>
      </c>
      <c r="N75" s="31">
        <v>1</v>
      </c>
      <c r="R75" s="12"/>
    </row>
    <row r="76" spans="4:18" hidden="1" x14ac:dyDescent="0.25">
      <c r="H76" s="29"/>
      <c r="I76" s="29"/>
      <c r="J76" s="29"/>
      <c r="K76" s="29"/>
      <c r="L76" s="29"/>
      <c r="M76" s="29"/>
      <c r="N76" s="29"/>
    </row>
    <row r="77" spans="4:18" hidden="1" x14ac:dyDescent="0.25">
      <c r="H77" s="29"/>
      <c r="I77" s="29"/>
      <c r="J77" s="29"/>
      <c r="K77" s="29"/>
      <c r="L77" s="29"/>
      <c r="M77" s="29"/>
      <c r="N77" s="29"/>
    </row>
    <row r="78" spans="4:18" ht="15.75" hidden="1" x14ac:dyDescent="0.25">
      <c r="D78" s="32" t="s">
        <v>111</v>
      </c>
      <c r="H78" s="24"/>
      <c r="I78" s="24"/>
      <c r="J78" s="24"/>
      <c r="K78" s="24"/>
      <c r="L78" s="24"/>
      <c r="M78" s="24"/>
      <c r="N78" s="24"/>
    </row>
    <row r="79" spans="4:18" hidden="1" x14ac:dyDescent="0.25">
      <c r="D79" s="25" t="s">
        <v>98</v>
      </c>
      <c r="H79" s="30">
        <v>19</v>
      </c>
      <c r="I79" s="30">
        <v>15</v>
      </c>
      <c r="J79" s="28" t="s">
        <v>538</v>
      </c>
      <c r="K79" s="30">
        <v>8</v>
      </c>
      <c r="L79" s="30">
        <v>71</v>
      </c>
      <c r="M79" s="30">
        <v>51</v>
      </c>
      <c r="N79" s="30">
        <v>11</v>
      </c>
    </row>
    <row r="80" spans="4:18" hidden="1" x14ac:dyDescent="0.25">
      <c r="D80" s="25" t="s">
        <v>99</v>
      </c>
      <c r="H80" s="30">
        <v>17</v>
      </c>
      <c r="I80" s="30">
        <v>13</v>
      </c>
      <c r="J80" s="28" t="s">
        <v>538</v>
      </c>
      <c r="K80" s="30">
        <v>3</v>
      </c>
      <c r="L80" s="30">
        <v>61</v>
      </c>
      <c r="M80" s="30">
        <v>45</v>
      </c>
      <c r="N80" s="30">
        <v>11</v>
      </c>
    </row>
    <row r="81" spans="4:14" hidden="1" x14ac:dyDescent="0.25">
      <c r="D81" s="25" t="s">
        <v>100</v>
      </c>
      <c r="H81" s="30">
        <v>9</v>
      </c>
      <c r="I81" s="30">
        <v>4</v>
      </c>
      <c r="J81" s="28" t="s">
        <v>538</v>
      </c>
      <c r="K81" s="30">
        <v>0</v>
      </c>
      <c r="L81" s="30">
        <v>3</v>
      </c>
      <c r="M81" s="30">
        <v>24</v>
      </c>
      <c r="N81" s="30">
        <v>4</v>
      </c>
    </row>
    <row r="82" spans="4:14" hidden="1" x14ac:dyDescent="0.25">
      <c r="D82" s="25" t="s">
        <v>101</v>
      </c>
      <c r="H82" s="30">
        <v>0</v>
      </c>
      <c r="I82" s="30">
        <v>0</v>
      </c>
      <c r="J82" s="28" t="s">
        <v>538</v>
      </c>
      <c r="K82" s="30">
        <v>0</v>
      </c>
      <c r="L82" s="30">
        <v>7</v>
      </c>
      <c r="M82" s="30">
        <v>1</v>
      </c>
      <c r="N82" s="30">
        <v>0</v>
      </c>
    </row>
    <row r="83" spans="4:14" hidden="1" x14ac:dyDescent="0.25">
      <c r="D83" s="25" t="s">
        <v>102</v>
      </c>
      <c r="H83" s="30">
        <v>0</v>
      </c>
      <c r="I83" s="30">
        <v>0</v>
      </c>
      <c r="J83" s="28" t="s">
        <v>538</v>
      </c>
      <c r="K83" s="30">
        <v>0</v>
      </c>
      <c r="L83" s="30">
        <v>0</v>
      </c>
      <c r="M83" s="30">
        <v>1</v>
      </c>
      <c r="N83" s="30">
        <v>0</v>
      </c>
    </row>
    <row r="84" spans="4:14" hidden="1" x14ac:dyDescent="0.25">
      <c r="D84" s="25" t="s">
        <v>103</v>
      </c>
      <c r="H84" s="30">
        <v>2</v>
      </c>
      <c r="I84" s="30">
        <v>2</v>
      </c>
      <c r="J84" s="28" t="s">
        <v>538</v>
      </c>
      <c r="K84" s="30">
        <v>5</v>
      </c>
      <c r="L84" s="30">
        <v>10</v>
      </c>
      <c r="M84" s="30">
        <v>6</v>
      </c>
      <c r="N84" s="30">
        <v>0</v>
      </c>
    </row>
    <row r="85" spans="4:14" hidden="1" x14ac:dyDescent="0.25">
      <c r="D85" s="25" t="s">
        <v>104</v>
      </c>
      <c r="H85" s="30">
        <v>10</v>
      </c>
      <c r="I85" s="30">
        <v>11</v>
      </c>
      <c r="J85" s="28" t="s">
        <v>538</v>
      </c>
      <c r="K85" s="30">
        <v>8</v>
      </c>
      <c r="L85" s="30">
        <v>68</v>
      </c>
      <c r="M85" s="30">
        <v>27</v>
      </c>
      <c r="N85" s="30">
        <v>7</v>
      </c>
    </row>
    <row r="86" spans="4:14" hidden="1" x14ac:dyDescent="0.25">
      <c r="D86" s="25" t="s">
        <v>105</v>
      </c>
      <c r="H86" s="31">
        <v>0.89473684210526316</v>
      </c>
      <c r="I86" s="31">
        <v>0.8666666666666667</v>
      </c>
      <c r="J86" s="28" t="s">
        <v>538</v>
      </c>
      <c r="K86" s="31">
        <v>0.375</v>
      </c>
      <c r="L86" s="31">
        <v>0.85915492957746475</v>
      </c>
      <c r="M86" s="31">
        <v>0.88235294117647056</v>
      </c>
      <c r="N86" s="31">
        <v>1</v>
      </c>
    </row>
    <row r="87" spans="4:14" hidden="1" x14ac:dyDescent="0.25">
      <c r="D87" s="25" t="s">
        <v>107</v>
      </c>
      <c r="H87" s="31">
        <v>0.47368421052631576</v>
      </c>
      <c r="I87" s="31">
        <v>0.26666666666666666</v>
      </c>
      <c r="J87" s="28" t="s">
        <v>538</v>
      </c>
      <c r="K87" s="31">
        <v>0</v>
      </c>
      <c r="L87" s="31">
        <v>4.2253521126760563E-2</v>
      </c>
      <c r="M87" s="31">
        <v>0.47058823529411764</v>
      </c>
      <c r="N87" s="31">
        <v>0.36363636363636365</v>
      </c>
    </row>
    <row r="88" spans="4:14" hidden="1" x14ac:dyDescent="0.25">
      <c r="D88" s="25" t="s">
        <v>108</v>
      </c>
      <c r="H88" s="31">
        <v>1</v>
      </c>
      <c r="I88" s="31">
        <v>1</v>
      </c>
      <c r="J88" s="28" t="s">
        <v>538</v>
      </c>
      <c r="K88" s="31">
        <v>1</v>
      </c>
      <c r="L88" s="31">
        <v>0.8970588235294118</v>
      </c>
      <c r="M88" s="31">
        <v>0.97826086956521741</v>
      </c>
      <c r="N88" s="31">
        <v>1</v>
      </c>
    </row>
    <row r="89" spans="4:14" hidden="1" x14ac:dyDescent="0.25">
      <c r="D89" s="25" t="s">
        <v>109</v>
      </c>
      <c r="H89" s="31">
        <v>1</v>
      </c>
      <c r="I89" s="31">
        <v>1</v>
      </c>
      <c r="J89" s="28" t="s">
        <v>538</v>
      </c>
      <c r="K89" s="31" t="s">
        <v>538</v>
      </c>
      <c r="L89" s="31">
        <v>1</v>
      </c>
      <c r="M89" s="31">
        <v>0.96</v>
      </c>
      <c r="N89" s="31">
        <v>1</v>
      </c>
    </row>
    <row r="90" spans="4:14" hidden="1" x14ac:dyDescent="0.25"/>
  </sheetData>
  <mergeCells count="20">
    <mergeCell ref="A2:C2"/>
    <mergeCell ref="R3:S3"/>
    <mergeCell ref="T3:U3"/>
    <mergeCell ref="V3:W3"/>
    <mergeCell ref="M2:O2"/>
    <mergeCell ref="E3:F3"/>
    <mergeCell ref="G3:H3"/>
    <mergeCell ref="I3:J3"/>
    <mergeCell ref="K3:L3"/>
    <mergeCell ref="P3:Q3"/>
    <mergeCell ref="A48:C48"/>
    <mergeCell ref="M48:O48"/>
    <mergeCell ref="R49:S49"/>
    <mergeCell ref="T49:U49"/>
    <mergeCell ref="V49:W49"/>
    <mergeCell ref="E49:F49"/>
    <mergeCell ref="G49:H49"/>
    <mergeCell ref="I49:J49"/>
    <mergeCell ref="K49:L49"/>
    <mergeCell ref="P49:Q4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1" t="s">
        <v>19</v>
      </c>
      <c r="C2" t="s">
        <v>20</v>
      </c>
      <c r="D2" s="1" t="s">
        <v>19</v>
      </c>
      <c r="E2" s="5" t="s">
        <v>21</v>
      </c>
      <c r="F2" s="1">
        <v>2</v>
      </c>
      <c r="G2" s="5">
        <v>-1</v>
      </c>
      <c r="H2" s="1" t="s">
        <v>22</v>
      </c>
      <c r="I2" s="1" t="s">
        <v>23</v>
      </c>
      <c r="J2" s="5" t="s">
        <v>21</v>
      </c>
      <c r="K2" s="1">
        <v>2</v>
      </c>
      <c r="L2" s="5">
        <v>-1</v>
      </c>
      <c r="M2" t="s">
        <v>24</v>
      </c>
      <c r="N2" t="s">
        <v>25</v>
      </c>
      <c r="O2" t="s">
        <v>17</v>
      </c>
    </row>
    <row r="3" spans="1:21" x14ac:dyDescent="0.25">
      <c r="A3" t="s">
        <v>18</v>
      </c>
      <c r="B3" s="1" t="s">
        <v>26</v>
      </c>
      <c r="C3" t="s">
        <v>20</v>
      </c>
      <c r="D3" s="1" t="s">
        <v>26</v>
      </c>
      <c r="E3" s="1" t="s">
        <v>26</v>
      </c>
      <c r="F3" s="1">
        <v>2</v>
      </c>
      <c r="G3" s="1">
        <v>2</v>
      </c>
      <c r="H3" s="1" t="s">
        <v>27</v>
      </c>
      <c r="I3" s="1" t="s">
        <v>27</v>
      </c>
      <c r="J3" s="1" t="s">
        <v>27</v>
      </c>
      <c r="K3" s="1">
        <v>2</v>
      </c>
      <c r="L3" s="1">
        <v>2</v>
      </c>
      <c r="M3" t="s">
        <v>28</v>
      </c>
      <c r="N3" t="s">
        <v>29</v>
      </c>
      <c r="O3" t="s">
        <v>30</v>
      </c>
      <c r="P3">
        <v>8.3000000000000007</v>
      </c>
    </row>
    <row r="4" spans="1:21" x14ac:dyDescent="0.25">
      <c r="H4" s="1" t="s">
        <v>31</v>
      </c>
      <c r="I4" s="1" t="s">
        <v>32</v>
      </c>
      <c r="J4" s="5" t="s">
        <v>21</v>
      </c>
      <c r="K4" s="1">
        <v>2</v>
      </c>
      <c r="L4" s="5">
        <v>-1</v>
      </c>
      <c r="M4" t="s">
        <v>33</v>
      </c>
      <c r="N4" t="s">
        <v>29</v>
      </c>
      <c r="O4" t="s">
        <v>17</v>
      </c>
    </row>
    <row r="5" spans="1:21" x14ac:dyDescent="0.25">
      <c r="A5" t="s">
        <v>18</v>
      </c>
      <c r="B5" s="1" t="s">
        <v>34</v>
      </c>
      <c r="C5" t="s">
        <v>20</v>
      </c>
      <c r="D5" s="1" t="s">
        <v>34</v>
      </c>
      <c r="E5" s="5" t="s">
        <v>21</v>
      </c>
      <c r="F5" s="1">
        <v>2</v>
      </c>
      <c r="G5" s="5">
        <v>-1</v>
      </c>
      <c r="H5" s="1" t="s">
        <v>35</v>
      </c>
      <c r="I5" s="1" t="s">
        <v>35</v>
      </c>
      <c r="J5" s="5" t="s">
        <v>21</v>
      </c>
      <c r="K5" s="1">
        <v>2</v>
      </c>
      <c r="L5" s="5">
        <v>-1</v>
      </c>
      <c r="M5" t="s">
        <v>36</v>
      </c>
      <c r="N5" t="s">
        <v>37</v>
      </c>
      <c r="O5" t="s">
        <v>17</v>
      </c>
    </row>
    <row r="6" spans="1:21" x14ac:dyDescent="0.25">
      <c r="H6" s="1" t="s">
        <v>38</v>
      </c>
      <c r="I6" s="1" t="s">
        <v>38</v>
      </c>
      <c r="J6" s="5" t="s">
        <v>21</v>
      </c>
      <c r="K6" s="1">
        <v>2</v>
      </c>
      <c r="L6" s="5">
        <v>-1</v>
      </c>
      <c r="M6" t="s">
        <v>36</v>
      </c>
      <c r="N6" t="s">
        <v>37</v>
      </c>
      <c r="O6" t="s">
        <v>17</v>
      </c>
    </row>
    <row r="7" spans="1:21" x14ac:dyDescent="0.25">
      <c r="A7" t="s">
        <v>18</v>
      </c>
      <c r="B7" s="1" t="s">
        <v>39</v>
      </c>
      <c r="C7" t="s">
        <v>20</v>
      </c>
      <c r="D7" s="1" t="s">
        <v>39</v>
      </c>
      <c r="E7" s="1" t="s">
        <v>39</v>
      </c>
      <c r="F7" s="1">
        <v>2</v>
      </c>
      <c r="G7" s="1">
        <v>2</v>
      </c>
      <c r="H7" s="1" t="s">
        <v>40</v>
      </c>
      <c r="I7" s="1" t="s">
        <v>40</v>
      </c>
      <c r="J7" s="1" t="s">
        <v>40</v>
      </c>
      <c r="K7" s="1">
        <v>2</v>
      </c>
      <c r="L7" s="1">
        <v>2</v>
      </c>
      <c r="M7" t="s">
        <v>41</v>
      </c>
      <c r="N7" t="s">
        <v>42</v>
      </c>
      <c r="O7" t="s">
        <v>43</v>
      </c>
      <c r="P7">
        <v>1</v>
      </c>
    </row>
    <row r="8" spans="1:21" x14ac:dyDescent="0.25">
      <c r="H8" s="1" t="s">
        <v>44</v>
      </c>
      <c r="I8" s="1" t="s">
        <v>44</v>
      </c>
      <c r="J8" s="5" t="s">
        <v>21</v>
      </c>
      <c r="K8" s="1">
        <v>2</v>
      </c>
      <c r="L8" s="5">
        <v>-1</v>
      </c>
      <c r="M8" t="s">
        <v>45</v>
      </c>
      <c r="N8" t="s">
        <v>42</v>
      </c>
      <c r="O8" t="s">
        <v>17</v>
      </c>
    </row>
    <row r="9" spans="1:21" x14ac:dyDescent="0.25">
      <c r="A9" t="s">
        <v>18</v>
      </c>
      <c r="B9" s="1" t="s">
        <v>46</v>
      </c>
      <c r="C9" t="s">
        <v>20</v>
      </c>
      <c r="D9" s="1" t="s">
        <v>46</v>
      </c>
      <c r="E9" s="1" t="s">
        <v>46</v>
      </c>
      <c r="F9" s="1">
        <v>2</v>
      </c>
      <c r="G9" s="1">
        <v>2</v>
      </c>
      <c r="H9" s="1" t="s">
        <v>47</v>
      </c>
      <c r="I9" s="1" t="s">
        <v>47</v>
      </c>
      <c r="J9" s="1" t="s">
        <v>47</v>
      </c>
      <c r="K9" s="1">
        <v>2</v>
      </c>
      <c r="L9" s="1">
        <v>2</v>
      </c>
      <c r="M9" t="s">
        <v>28</v>
      </c>
      <c r="N9" t="s">
        <v>48</v>
      </c>
      <c r="O9" t="s">
        <v>49</v>
      </c>
      <c r="P9">
        <v>16.7</v>
      </c>
    </row>
    <row r="10" spans="1:21" x14ac:dyDescent="0.25">
      <c r="B10" s="1"/>
      <c r="D10" s="1"/>
      <c r="E10" s="1"/>
      <c r="F10" s="1"/>
      <c r="G10" s="1"/>
      <c r="H10" s="14" t="s">
        <v>275</v>
      </c>
      <c r="I10" s="15" t="s">
        <v>21</v>
      </c>
      <c r="J10" s="15" t="s">
        <v>21</v>
      </c>
      <c r="K10" s="15">
        <v>-1</v>
      </c>
      <c r="L10" s="14">
        <v>2</v>
      </c>
      <c r="M10" t="s">
        <v>542</v>
      </c>
      <c r="N10" t="s">
        <v>17</v>
      </c>
      <c r="Q10" t="s">
        <v>543</v>
      </c>
    </row>
    <row r="11" spans="1:21" x14ac:dyDescent="0.25">
      <c r="A11" t="s">
        <v>18</v>
      </c>
      <c r="B11" s="1" t="s">
        <v>50</v>
      </c>
      <c r="C11" t="s">
        <v>20</v>
      </c>
      <c r="D11" t="s">
        <v>51</v>
      </c>
      <c r="E11" t="s">
        <v>21</v>
      </c>
      <c r="F11">
        <v>0</v>
      </c>
      <c r="G11">
        <v>0</v>
      </c>
      <c r="M11" t="s">
        <v>52</v>
      </c>
      <c r="N11" t="s">
        <v>53</v>
      </c>
      <c r="O11" t="s">
        <v>17</v>
      </c>
      <c r="Q11" t="s">
        <v>54</v>
      </c>
    </row>
    <row r="12" spans="1:21" x14ac:dyDescent="0.25">
      <c r="A12" t="s">
        <v>18</v>
      </c>
      <c r="B12" s="1" t="s">
        <v>55</v>
      </c>
      <c r="C12" t="s">
        <v>20</v>
      </c>
      <c r="D12" s="1" t="s">
        <v>55</v>
      </c>
      <c r="E12" s="1" t="s">
        <v>55</v>
      </c>
      <c r="F12" s="1">
        <v>2</v>
      </c>
      <c r="G12" s="1">
        <v>2</v>
      </c>
      <c r="H12" s="1" t="s">
        <v>56</v>
      </c>
      <c r="I12" s="1" t="s">
        <v>56</v>
      </c>
      <c r="J12" s="1" t="s">
        <v>56</v>
      </c>
      <c r="K12" s="1">
        <v>2</v>
      </c>
      <c r="L12" s="1">
        <v>2</v>
      </c>
      <c r="M12" t="s">
        <v>57</v>
      </c>
      <c r="N12" t="s">
        <v>58</v>
      </c>
      <c r="O12" t="s">
        <v>59</v>
      </c>
      <c r="P12">
        <v>16.7</v>
      </c>
    </row>
    <row r="13" spans="1:21" x14ac:dyDescent="0.25">
      <c r="A13" t="s">
        <v>18</v>
      </c>
      <c r="B13" s="1" t="s">
        <v>60</v>
      </c>
      <c r="C13" t="s">
        <v>20</v>
      </c>
      <c r="D13" s="1" t="s">
        <v>60</v>
      </c>
      <c r="E13" s="1" t="s">
        <v>60</v>
      </c>
      <c r="F13" s="1">
        <v>2</v>
      </c>
      <c r="G13" s="1">
        <v>2</v>
      </c>
      <c r="H13" s="1" t="s">
        <v>61</v>
      </c>
      <c r="I13" s="1" t="s">
        <v>61</v>
      </c>
      <c r="J13" s="1" t="s">
        <v>62</v>
      </c>
      <c r="K13" s="1">
        <v>2</v>
      </c>
      <c r="L13" s="1">
        <v>2</v>
      </c>
      <c r="M13" t="s">
        <v>63</v>
      </c>
      <c r="N13" t="s">
        <v>64</v>
      </c>
      <c r="O13" t="s">
        <v>65</v>
      </c>
      <c r="P13">
        <v>25</v>
      </c>
    </row>
    <row r="14" spans="1:21" x14ac:dyDescent="0.25">
      <c r="A14" t="s">
        <v>18</v>
      </c>
      <c r="B14" s="1" t="s">
        <v>66</v>
      </c>
      <c r="C14" t="s">
        <v>20</v>
      </c>
      <c r="D14" s="1" t="s">
        <v>66</v>
      </c>
      <c r="E14" s="1" t="s">
        <v>66</v>
      </c>
      <c r="F14" s="1">
        <v>2</v>
      </c>
      <c r="G14" s="1">
        <v>2</v>
      </c>
      <c r="H14" s="1" t="s">
        <v>67</v>
      </c>
      <c r="I14" s="1" t="s">
        <v>67</v>
      </c>
      <c r="J14" s="1" t="s">
        <v>67</v>
      </c>
      <c r="K14" s="1">
        <v>2</v>
      </c>
      <c r="L14" s="1">
        <v>2</v>
      </c>
      <c r="M14" t="s">
        <v>68</v>
      </c>
      <c r="N14" t="s">
        <v>69</v>
      </c>
      <c r="O14" t="s">
        <v>70</v>
      </c>
      <c r="P14">
        <v>16.7</v>
      </c>
    </row>
    <row r="15" spans="1:21" x14ac:dyDescent="0.25">
      <c r="B15" s="1"/>
      <c r="D15" s="1"/>
      <c r="E15" s="1"/>
      <c r="F15" s="1"/>
      <c r="G15" s="1"/>
      <c r="H15" s="14" t="s">
        <v>459</v>
      </c>
      <c r="I15" s="15" t="s">
        <v>21</v>
      </c>
      <c r="J15" s="15" t="s">
        <v>21</v>
      </c>
      <c r="K15" s="15">
        <v>-1</v>
      </c>
      <c r="L15" s="15">
        <v>-1</v>
      </c>
      <c r="M15" t="s">
        <v>199</v>
      </c>
      <c r="N15" t="s">
        <v>17</v>
      </c>
      <c r="Q15" t="s">
        <v>544</v>
      </c>
    </row>
    <row r="16" spans="1:21" x14ac:dyDescent="0.25">
      <c r="A16" t="s">
        <v>18</v>
      </c>
      <c r="B16" s="1" t="s">
        <v>71</v>
      </c>
      <c r="C16" t="s">
        <v>20</v>
      </c>
      <c r="D16" s="1" t="s">
        <v>71</v>
      </c>
      <c r="E16" s="1" t="s">
        <v>71</v>
      </c>
      <c r="F16" s="1">
        <v>2</v>
      </c>
      <c r="G16" s="1">
        <v>2</v>
      </c>
      <c r="H16" s="1" t="s">
        <v>72</v>
      </c>
      <c r="I16" s="1" t="s">
        <v>72</v>
      </c>
      <c r="J16" s="1" t="s">
        <v>72</v>
      </c>
      <c r="K16" s="1">
        <v>2</v>
      </c>
      <c r="L16" s="1">
        <v>2</v>
      </c>
      <c r="M16" t="s">
        <v>41</v>
      </c>
      <c r="N16" t="s">
        <v>73</v>
      </c>
      <c r="O16" t="s">
        <v>74</v>
      </c>
      <c r="P16">
        <v>1.9</v>
      </c>
    </row>
    <row r="17" spans="1:17" x14ac:dyDescent="0.25">
      <c r="H17" s="1" t="s">
        <v>75</v>
      </c>
      <c r="I17" s="1" t="s">
        <v>75</v>
      </c>
      <c r="J17" s="5" t="s">
        <v>21</v>
      </c>
      <c r="K17" s="1">
        <v>2</v>
      </c>
      <c r="L17" s="5">
        <v>-1</v>
      </c>
      <c r="M17" t="s">
        <v>76</v>
      </c>
      <c r="N17" t="s">
        <v>73</v>
      </c>
      <c r="O17" t="s">
        <v>17</v>
      </c>
    </row>
    <row r="18" spans="1:17" x14ac:dyDescent="0.25">
      <c r="H18" s="1" t="s">
        <v>77</v>
      </c>
      <c r="I18" s="1" t="s">
        <v>77</v>
      </c>
      <c r="J18" s="5" t="s">
        <v>21</v>
      </c>
      <c r="K18" s="1">
        <v>2</v>
      </c>
      <c r="L18" s="5">
        <v>-1</v>
      </c>
      <c r="M18" t="s">
        <v>41</v>
      </c>
      <c r="N18" t="s">
        <v>73</v>
      </c>
      <c r="O18" t="s">
        <v>17</v>
      </c>
    </row>
    <row r="19" spans="1:17" x14ac:dyDescent="0.25">
      <c r="A19" t="s">
        <v>18</v>
      </c>
      <c r="B19" s="1" t="s">
        <v>78</v>
      </c>
      <c r="C19" t="s">
        <v>20</v>
      </c>
      <c r="D19" s="1" t="s">
        <v>78</v>
      </c>
      <c r="E19" s="5" t="s">
        <v>21</v>
      </c>
      <c r="F19" s="1">
        <v>2</v>
      </c>
      <c r="G19" s="5">
        <v>-1</v>
      </c>
      <c r="H19" s="1" t="s">
        <v>79</v>
      </c>
      <c r="I19" s="1" t="s">
        <v>79</v>
      </c>
      <c r="J19" s="5" t="s">
        <v>21</v>
      </c>
      <c r="K19" s="1">
        <v>2</v>
      </c>
      <c r="L19" s="5">
        <v>-1</v>
      </c>
      <c r="M19" t="s">
        <v>80</v>
      </c>
      <c r="N19" t="s">
        <v>81</v>
      </c>
      <c r="O19" t="s">
        <v>17</v>
      </c>
    </row>
    <row r="20" spans="1:17" x14ac:dyDescent="0.25">
      <c r="A20" t="s">
        <v>18</v>
      </c>
      <c r="B20" s="1" t="s">
        <v>82</v>
      </c>
      <c r="C20" t="s">
        <v>20</v>
      </c>
      <c r="D20" s="1" t="s">
        <v>82</v>
      </c>
      <c r="E20" s="5" t="s">
        <v>21</v>
      </c>
      <c r="F20" s="1">
        <v>2</v>
      </c>
      <c r="G20" s="5">
        <v>-1</v>
      </c>
      <c r="H20" s="1" t="s">
        <v>83</v>
      </c>
      <c r="I20" s="1" t="s">
        <v>83</v>
      </c>
      <c r="J20" s="5" t="s">
        <v>21</v>
      </c>
      <c r="K20" s="1">
        <v>2</v>
      </c>
      <c r="L20" s="5">
        <v>-1</v>
      </c>
      <c r="M20" t="s">
        <v>84</v>
      </c>
      <c r="N20" t="s">
        <v>85</v>
      </c>
      <c r="O20" t="s">
        <v>17</v>
      </c>
    </row>
    <row r="21" spans="1:17" x14ac:dyDescent="0.25">
      <c r="A21" t="s">
        <v>18</v>
      </c>
      <c r="B21" s="1" t="s">
        <v>86</v>
      </c>
      <c r="C21" t="s">
        <v>20</v>
      </c>
      <c r="D21" t="s">
        <v>87</v>
      </c>
      <c r="E21" t="s">
        <v>21</v>
      </c>
      <c r="F21">
        <v>0</v>
      </c>
      <c r="G21">
        <v>0</v>
      </c>
      <c r="M21" t="s">
        <v>88</v>
      </c>
      <c r="N21" t="s">
        <v>89</v>
      </c>
      <c r="O21" t="s">
        <v>17</v>
      </c>
      <c r="Q21" t="s">
        <v>54</v>
      </c>
    </row>
    <row r="22" spans="1:17" x14ac:dyDescent="0.25">
      <c r="A22" t="s">
        <v>18</v>
      </c>
      <c r="B22" s="1" t="s">
        <v>90</v>
      </c>
      <c r="C22" t="s">
        <v>20</v>
      </c>
      <c r="D22" s="1" t="s">
        <v>90</v>
      </c>
      <c r="E22" s="1" t="s">
        <v>90</v>
      </c>
      <c r="F22" s="1">
        <v>2</v>
      </c>
      <c r="G22" s="1">
        <v>2</v>
      </c>
      <c r="H22" s="1" t="s">
        <v>91</v>
      </c>
      <c r="I22" s="1" t="s">
        <v>91</v>
      </c>
      <c r="J22" s="1" t="s">
        <v>92</v>
      </c>
      <c r="K22" s="1">
        <v>2</v>
      </c>
      <c r="L22" s="1">
        <v>2</v>
      </c>
      <c r="M22" t="s">
        <v>93</v>
      </c>
      <c r="N22" t="s">
        <v>94</v>
      </c>
      <c r="O22" t="s">
        <v>95</v>
      </c>
      <c r="P22">
        <v>50</v>
      </c>
    </row>
    <row r="25" spans="1:17" ht="15.75" x14ac:dyDescent="0.25">
      <c r="A25" s="3" t="s">
        <v>96</v>
      </c>
      <c r="H25" s="3" t="s">
        <v>97</v>
      </c>
    </row>
    <row r="26" spans="1:17" x14ac:dyDescent="0.25">
      <c r="A26" s="4" t="s">
        <v>98</v>
      </c>
      <c r="F26">
        <f>COUNTIFS(B2:B22,"&lt;&gt;*_*",B2:B22,"&lt;&gt;")</f>
        <v>12</v>
      </c>
      <c r="H26" s="4" t="s">
        <v>98</v>
      </c>
      <c r="K26">
        <f>COUNTIFS(B2:B22,"&lt;&gt;*_*",B2:B22,"&lt;&gt;",R2:R22,"&lt;&gt;TRUE")</f>
        <v>12</v>
      </c>
    </row>
    <row r="27" spans="1:17" x14ac:dyDescent="0.25">
      <c r="A27" s="4" t="s">
        <v>99</v>
      </c>
      <c r="F27">
        <f>COUNTIFS(F2:F22,"&gt;0")</f>
        <v>12</v>
      </c>
      <c r="H27" s="4" t="s">
        <v>99</v>
      </c>
      <c r="K27">
        <f>COUNTIFS(F2:F22,"&gt;0",R2:R22,"&lt;&gt;TRUE")</f>
        <v>12</v>
      </c>
    </row>
    <row r="28" spans="1:17" x14ac:dyDescent="0.25">
      <c r="A28" s="4" t="s">
        <v>100</v>
      </c>
      <c r="F28">
        <f>COUNTIFS(G2:G22,"&gt;0")</f>
        <v>8</v>
      </c>
      <c r="H28" s="4" t="s">
        <v>100</v>
      </c>
      <c r="K28">
        <f>COUNTIFS(G2:G22,"&gt;0",S2:S22,"&lt;&gt;TRUE")</f>
        <v>8</v>
      </c>
    </row>
    <row r="29" spans="1:17" x14ac:dyDescent="0.25">
      <c r="A29" s="4" t="s">
        <v>101</v>
      </c>
      <c r="F29">
        <f>COUNTIFS(F2:F22,"&lt;&gt;-1",F2:F22,"&lt;&gt;0",F2:F22,"&lt;2")</f>
        <v>0</v>
      </c>
      <c r="H29" s="4" t="s">
        <v>101</v>
      </c>
      <c r="K29">
        <f>COUNTIFS(F2:F22,"&lt;&gt;-1",F2:F22,"&lt;&gt;0",F2:F22,"&lt;2",R2:R22,"&lt;&gt;TRUE")</f>
        <v>0</v>
      </c>
    </row>
    <row r="30" spans="1:17" x14ac:dyDescent="0.25">
      <c r="A30" s="4" t="s">
        <v>102</v>
      </c>
      <c r="F30">
        <f>COUNTIFS(G2:G22,"&lt;&gt;-1",G2:G22,"&lt;&gt;0",G2:G22,"&lt;2")</f>
        <v>0</v>
      </c>
      <c r="H30" s="4" t="s">
        <v>102</v>
      </c>
      <c r="K30">
        <f>COUNTIFS(G2:G22,"&lt;&gt;-1",G2:G22,"&lt;&gt;0",G2:G22,"&lt;2",S2:S22,"&lt;&gt;TRUE")</f>
        <v>0</v>
      </c>
    </row>
    <row r="31" spans="1:17" x14ac:dyDescent="0.25">
      <c r="A31" s="4" t="s">
        <v>103</v>
      </c>
      <c r="F31">
        <f>COUNTIFS(F2:F22,"=-1")+COUNTIFS(F2:F22,"=-3")</f>
        <v>0</v>
      </c>
      <c r="H31" s="4" t="s">
        <v>103</v>
      </c>
      <c r="K31">
        <f>COUNTIFS(F2:F22,"=-1",R2:R22,"&lt;&gt;TRUE")+COUNTIFS(F2:F22,"=-3",R2:R22,"&lt;&gt;TRUE")</f>
        <v>0</v>
      </c>
    </row>
    <row r="32" spans="1:17" x14ac:dyDescent="0.25">
      <c r="A32" s="4" t="s">
        <v>104</v>
      </c>
      <c r="F32">
        <f>COUNTIFS(G2:G22,"=-1")+COUNTIFS(G2:G22,"=-3")</f>
        <v>4</v>
      </c>
      <c r="H32" s="4" t="s">
        <v>104</v>
      </c>
      <c r="K32">
        <f>COUNTIFS(G2:G22,"=-1",S2:S22,"&lt;&gt;TRUE")+COUNTIFS(G2:G22,"=-3",S2:S22,"&lt;&gt;TRUE")</f>
        <v>4</v>
      </c>
    </row>
    <row r="33" spans="1:11" x14ac:dyDescent="0.25">
      <c r="A33" s="4" t="s">
        <v>105</v>
      </c>
      <c r="F33" s="8">
        <f>F27/F26</f>
        <v>1</v>
      </c>
      <c r="H33" s="4" t="s">
        <v>105</v>
      </c>
      <c r="K33" s="8">
        <f>K27/K26</f>
        <v>1</v>
      </c>
    </row>
    <row r="34" spans="1:11" x14ac:dyDescent="0.25">
      <c r="A34" s="4" t="s">
        <v>106</v>
      </c>
      <c r="F34" s="8">
        <f>F28/F26</f>
        <v>0.66666666666666663</v>
      </c>
      <c r="H34" s="4" t="s">
        <v>107</v>
      </c>
      <c r="K34" s="8">
        <f>K28/K26</f>
        <v>0.66666666666666663</v>
      </c>
    </row>
    <row r="35" spans="1:11" x14ac:dyDescent="0.25">
      <c r="A35" s="4" t="s">
        <v>108</v>
      </c>
      <c r="F35" s="8">
        <f>F27/(F27+F29)</f>
        <v>1</v>
      </c>
      <c r="H35" s="4" t="s">
        <v>108</v>
      </c>
      <c r="K35" s="8">
        <f>K27/(K27+K29)</f>
        <v>1</v>
      </c>
    </row>
    <row r="36" spans="1:11" x14ac:dyDescent="0.25">
      <c r="A36" s="4" t="s">
        <v>109</v>
      </c>
      <c r="F36" s="8">
        <f>F28/(F28+F30)</f>
        <v>1</v>
      </c>
      <c r="H36" s="4" t="s">
        <v>109</v>
      </c>
      <c r="K36" s="8">
        <f>K28/(K28+K30)</f>
        <v>1</v>
      </c>
    </row>
    <row r="39" spans="1:11" ht="15.75" x14ac:dyDescent="0.25">
      <c r="A39" s="3" t="s">
        <v>110</v>
      </c>
      <c r="H39" s="3" t="s">
        <v>111</v>
      </c>
    </row>
    <row r="40" spans="1:11" x14ac:dyDescent="0.25">
      <c r="A40" s="4" t="s">
        <v>98</v>
      </c>
      <c r="F40">
        <f>COUNTIFS(H2:H22,"&lt;&gt;*_FP",H2:H22,"&lt;&gt;",H2:H22,"&lt;&gt;no structure")</f>
        <v>19</v>
      </c>
      <c r="H40" s="4" t="s">
        <v>98</v>
      </c>
      <c r="K40">
        <f>COUNTIFS(H2:H22,"&lt;&gt;*_FP",H2:H22,"&lt;&gt;",H2:H22,"&lt;&gt;no structure",T2:T22,"&lt;&gt;TRUE")</f>
        <v>19</v>
      </c>
    </row>
    <row r="41" spans="1:11" x14ac:dyDescent="0.25">
      <c r="A41" s="4" t="s">
        <v>99</v>
      </c>
      <c r="F41">
        <f>COUNTIFS(K2:K22,"&gt;0")</f>
        <v>17</v>
      </c>
      <c r="H41" s="4" t="s">
        <v>99</v>
      </c>
      <c r="K41">
        <f>COUNTIFS(K2:K22,"&gt;0",T2:T22,"&lt;&gt;TRUE")</f>
        <v>17</v>
      </c>
    </row>
    <row r="42" spans="1:11" x14ac:dyDescent="0.25">
      <c r="A42" s="4" t="s">
        <v>100</v>
      </c>
      <c r="F42">
        <f>COUNTIFS(L2:L22,"&gt;0")</f>
        <v>9</v>
      </c>
      <c r="H42" s="4" t="s">
        <v>100</v>
      </c>
      <c r="K42">
        <f>COUNTIFS(L2:L22,"&gt;0",U2:U22,"&lt;&gt;TRUE")</f>
        <v>9</v>
      </c>
    </row>
    <row r="43" spans="1:11" x14ac:dyDescent="0.25">
      <c r="A43" s="4" t="s">
        <v>101</v>
      </c>
      <c r="F43">
        <f>COUNTIFS(K2:K22,"&lt;&gt;-1",K2:K22,"&lt;&gt;0",K2:K22,"&lt;2")</f>
        <v>0</v>
      </c>
      <c r="H43" s="4" t="s">
        <v>101</v>
      </c>
      <c r="K43">
        <f>COUNTIFS(K2:K22,"&lt;&gt;-1",K2:K22,"&lt;&gt;0",K2:K22,"&lt;2",T2:T22,"&lt;&gt;TRUE")</f>
        <v>0</v>
      </c>
    </row>
    <row r="44" spans="1:11" x14ac:dyDescent="0.25">
      <c r="A44" s="4" t="s">
        <v>102</v>
      </c>
      <c r="F44">
        <f>COUNTIFS(L2:L22,"&lt;&gt;-1",L2:L22,"&lt;&gt;0",L2:L22,"&lt;2")</f>
        <v>0</v>
      </c>
      <c r="H44" s="4" t="s">
        <v>102</v>
      </c>
      <c r="K44">
        <f>COUNTIFS(L2:L22,"&lt;&gt;-1",L2:L22,"&lt;&gt;0",L2:L22,"&lt;2",U2:U22,"&lt;&gt;TRUE")</f>
        <v>0</v>
      </c>
    </row>
    <row r="45" spans="1:11" x14ac:dyDescent="0.25">
      <c r="A45" s="4" t="s">
        <v>103</v>
      </c>
      <c r="F45">
        <f>COUNTIFS(K2:K22,"=-1")+COUNTIFS(K2:K22,"=-3")</f>
        <v>2</v>
      </c>
      <c r="H45" s="4" t="s">
        <v>103</v>
      </c>
      <c r="K45">
        <f>COUNTIFS(K2:K22,"=-1",T2:T22,"&lt;&gt;TRUE")+COUNTIFS(K2:K22,"=-3",T2:T22,"&lt;&gt;TRUE")</f>
        <v>2</v>
      </c>
    </row>
    <row r="46" spans="1:11" x14ac:dyDescent="0.25">
      <c r="A46" s="4" t="s">
        <v>104</v>
      </c>
      <c r="F46">
        <f>COUNTIFS(L2:L22,"=-1")+COUNTIFS(L2:L22,"=-3")</f>
        <v>10</v>
      </c>
      <c r="H46" s="4" t="s">
        <v>104</v>
      </c>
      <c r="K46">
        <f>COUNTIFS(L2:L22,"=-1",U2:U22,"&lt;&gt;TRUE")+COUNTIFS(L2:L22,"=-3",U2:U22,"&lt;&gt;TRUE")</f>
        <v>10</v>
      </c>
    </row>
    <row r="47" spans="1:11" x14ac:dyDescent="0.25">
      <c r="A47" s="4" t="s">
        <v>105</v>
      </c>
      <c r="F47" s="8">
        <f>F41/F40</f>
        <v>0.89473684210526316</v>
      </c>
      <c r="H47" s="4" t="s">
        <v>105</v>
      </c>
      <c r="K47" s="8">
        <f>K41/K40</f>
        <v>0.89473684210526316</v>
      </c>
    </row>
    <row r="48" spans="1:11" x14ac:dyDescent="0.25">
      <c r="A48" s="4" t="s">
        <v>106</v>
      </c>
      <c r="F48" s="8">
        <f>F42/F40</f>
        <v>0.47368421052631576</v>
      </c>
      <c r="H48" s="4" t="s">
        <v>107</v>
      </c>
      <c r="K48" s="8">
        <f>K42/K40</f>
        <v>0.47368421052631576</v>
      </c>
    </row>
    <row r="49" spans="1:11" x14ac:dyDescent="0.25">
      <c r="A49" s="4" t="s">
        <v>108</v>
      </c>
      <c r="F49" s="8">
        <f>F41/(F41+F43)</f>
        <v>1</v>
      </c>
      <c r="H49" s="4" t="s">
        <v>108</v>
      </c>
      <c r="K49" s="8">
        <f>K41/(K41+K43)</f>
        <v>1</v>
      </c>
    </row>
    <row r="50" spans="1:11" x14ac:dyDescent="0.25">
      <c r="A50" s="4" t="s">
        <v>109</v>
      </c>
      <c r="F50" s="8">
        <f>F42/(F42+F44)</f>
        <v>1</v>
      </c>
      <c r="H50" s="4" t="s">
        <v>109</v>
      </c>
      <c r="K50" s="8">
        <f>K42/(K42+K44)</f>
        <v>1</v>
      </c>
    </row>
    <row r="53" spans="1:11" ht="15.75" x14ac:dyDescent="0.25">
      <c r="A53" s="3" t="s">
        <v>112</v>
      </c>
    </row>
    <row r="54" spans="1:11" x14ac:dyDescent="0.25">
      <c r="A54" s="1" t="s">
        <v>113</v>
      </c>
    </row>
    <row r="55" spans="1:11" x14ac:dyDescent="0.25">
      <c r="A55" s="5" t="s">
        <v>114</v>
      </c>
    </row>
    <row r="57" spans="1:11" x14ac:dyDescent="0.25">
      <c r="A57" s="1" t="s">
        <v>115</v>
      </c>
    </row>
    <row r="58" spans="1:11" x14ac:dyDescent="0.25">
      <c r="A58" s="6" t="s">
        <v>116</v>
      </c>
    </row>
    <row r="59" spans="1:11" x14ac:dyDescent="0.25">
      <c r="A59" s="7" t="s">
        <v>117</v>
      </c>
    </row>
    <row r="60" spans="1:11" x14ac:dyDescent="0.25">
      <c r="A60" s="5" t="s">
        <v>118</v>
      </c>
    </row>
    <row r="62" spans="1:11" x14ac:dyDescent="0.25">
      <c r="A62" s="4" t="s">
        <v>119</v>
      </c>
    </row>
    <row r="63" spans="1:11" x14ac:dyDescent="0.25">
      <c r="A63" t="s">
        <v>120</v>
      </c>
    </row>
    <row r="64" spans="1:11" x14ac:dyDescent="0.25">
      <c r="A64" t="s">
        <v>121</v>
      </c>
    </row>
    <row r="65" spans="1:1" x14ac:dyDescent="0.25">
      <c r="A65" t="s">
        <v>122</v>
      </c>
    </row>
    <row r="66" spans="1:1" x14ac:dyDescent="0.25">
      <c r="A66" t="s">
        <v>123</v>
      </c>
    </row>
    <row r="67" spans="1:1" x14ac:dyDescent="0.25">
      <c r="A67" t="s">
        <v>124</v>
      </c>
    </row>
    <row r="68" spans="1:1" x14ac:dyDescent="0.25">
      <c r="A68" t="s">
        <v>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126</v>
      </c>
      <c r="B2" s="1" t="s">
        <v>127</v>
      </c>
      <c r="C2" t="s">
        <v>20</v>
      </c>
      <c r="D2" t="s">
        <v>19</v>
      </c>
      <c r="E2" t="s">
        <v>21</v>
      </c>
      <c r="F2">
        <v>0</v>
      </c>
      <c r="G2">
        <v>0</v>
      </c>
      <c r="M2" t="s">
        <v>128</v>
      </c>
      <c r="N2" t="s">
        <v>129</v>
      </c>
      <c r="O2" t="s">
        <v>17</v>
      </c>
      <c r="Q2" t="s">
        <v>54</v>
      </c>
    </row>
    <row r="3" spans="1:21" x14ac:dyDescent="0.25">
      <c r="A3" t="s">
        <v>126</v>
      </c>
      <c r="B3" s="1" t="s">
        <v>130</v>
      </c>
      <c r="C3" t="s">
        <v>20</v>
      </c>
      <c r="D3" t="s">
        <v>26</v>
      </c>
      <c r="E3" t="s">
        <v>21</v>
      </c>
      <c r="F3">
        <v>0</v>
      </c>
      <c r="G3">
        <v>0</v>
      </c>
      <c r="M3" t="s">
        <v>88</v>
      </c>
      <c r="N3" t="s">
        <v>131</v>
      </c>
      <c r="O3" t="s">
        <v>17</v>
      </c>
      <c r="Q3" t="s">
        <v>54</v>
      </c>
    </row>
    <row r="4" spans="1:21" x14ac:dyDescent="0.25">
      <c r="A4" t="s">
        <v>126</v>
      </c>
      <c r="B4" s="1" t="s">
        <v>132</v>
      </c>
      <c r="C4" t="s">
        <v>20</v>
      </c>
      <c r="D4" t="s">
        <v>133</v>
      </c>
      <c r="E4" t="s">
        <v>21</v>
      </c>
      <c r="F4">
        <v>0</v>
      </c>
      <c r="G4">
        <v>0</v>
      </c>
      <c r="M4" t="s">
        <v>134</v>
      </c>
      <c r="N4" t="s">
        <v>135</v>
      </c>
      <c r="O4" t="s">
        <v>17</v>
      </c>
      <c r="Q4" t="s">
        <v>54</v>
      </c>
    </row>
    <row r="5" spans="1:21" x14ac:dyDescent="0.25">
      <c r="A5" t="s">
        <v>126</v>
      </c>
      <c r="B5" s="1" t="s">
        <v>34</v>
      </c>
      <c r="C5" t="s">
        <v>20</v>
      </c>
      <c r="D5" s="1" t="s">
        <v>34</v>
      </c>
      <c r="E5" s="5" t="s">
        <v>21</v>
      </c>
      <c r="F5" s="1">
        <v>2</v>
      </c>
      <c r="G5" s="5">
        <v>-1</v>
      </c>
      <c r="H5" s="1" t="s">
        <v>136</v>
      </c>
      <c r="I5" s="1" t="s">
        <v>136</v>
      </c>
      <c r="J5" s="5" t="s">
        <v>21</v>
      </c>
      <c r="K5" s="1">
        <v>2</v>
      </c>
      <c r="L5" s="5">
        <v>-1</v>
      </c>
      <c r="M5" t="s">
        <v>137</v>
      </c>
      <c r="N5" t="s">
        <v>138</v>
      </c>
      <c r="O5" t="s">
        <v>17</v>
      </c>
    </row>
    <row r="6" spans="1:21" x14ac:dyDescent="0.25">
      <c r="A6" t="s">
        <v>126</v>
      </c>
      <c r="B6" s="1" t="s">
        <v>139</v>
      </c>
      <c r="C6" t="s">
        <v>20</v>
      </c>
      <c r="D6" t="s">
        <v>39</v>
      </c>
      <c r="E6" t="s">
        <v>21</v>
      </c>
      <c r="F6">
        <v>0</v>
      </c>
      <c r="G6">
        <v>0</v>
      </c>
      <c r="M6" t="s">
        <v>140</v>
      </c>
      <c r="N6" t="s">
        <v>141</v>
      </c>
      <c r="O6" t="s">
        <v>17</v>
      </c>
      <c r="Q6" t="s">
        <v>54</v>
      </c>
    </row>
    <row r="7" spans="1:21" x14ac:dyDescent="0.25">
      <c r="A7" t="s">
        <v>126</v>
      </c>
      <c r="B7" s="1" t="s">
        <v>46</v>
      </c>
      <c r="C7" t="s">
        <v>20</v>
      </c>
      <c r="D7" s="1" t="s">
        <v>46</v>
      </c>
      <c r="E7" s="1" t="s">
        <v>46</v>
      </c>
      <c r="F7" s="1">
        <v>2</v>
      </c>
      <c r="G7" s="1">
        <v>2</v>
      </c>
      <c r="H7" s="1" t="s">
        <v>142</v>
      </c>
      <c r="I7" s="1" t="s">
        <v>142</v>
      </c>
      <c r="J7" s="1" t="s">
        <v>142</v>
      </c>
      <c r="K7" s="1">
        <v>2</v>
      </c>
      <c r="L7" s="1">
        <v>2</v>
      </c>
      <c r="M7" t="s">
        <v>88</v>
      </c>
      <c r="N7" t="s">
        <v>143</v>
      </c>
      <c r="O7" t="s">
        <v>144</v>
      </c>
      <c r="P7">
        <v>33.299999999999997</v>
      </c>
    </row>
    <row r="8" spans="1:21" x14ac:dyDescent="0.25">
      <c r="A8" t="s">
        <v>126</v>
      </c>
      <c r="B8" s="14" t="s">
        <v>60</v>
      </c>
      <c r="C8" t="s">
        <v>20</v>
      </c>
      <c r="D8" s="15" t="s">
        <v>21</v>
      </c>
      <c r="E8" s="15" t="s">
        <v>21</v>
      </c>
      <c r="F8" s="15">
        <v>-1</v>
      </c>
      <c r="G8" s="15">
        <v>-1</v>
      </c>
      <c r="H8" s="14" t="s">
        <v>545</v>
      </c>
      <c r="I8" s="15" t="s">
        <v>21</v>
      </c>
      <c r="J8" s="15" t="s">
        <v>21</v>
      </c>
      <c r="K8" s="15">
        <v>-1</v>
      </c>
      <c r="L8" s="15">
        <v>-1</v>
      </c>
      <c r="M8" t="s">
        <v>319</v>
      </c>
      <c r="N8" t="s">
        <v>17</v>
      </c>
      <c r="Q8" t="s">
        <v>546</v>
      </c>
    </row>
    <row r="9" spans="1:21" x14ac:dyDescent="0.25">
      <c r="A9" t="s">
        <v>126</v>
      </c>
      <c r="B9" s="1" t="s">
        <v>66</v>
      </c>
      <c r="C9" t="s">
        <v>20</v>
      </c>
      <c r="D9" s="1" t="s">
        <v>66</v>
      </c>
      <c r="E9" s="1" t="s">
        <v>66</v>
      </c>
      <c r="F9" s="1">
        <v>2</v>
      </c>
      <c r="G9" s="1">
        <v>2</v>
      </c>
      <c r="H9" s="1" t="s">
        <v>145</v>
      </c>
      <c r="I9" s="1" t="s">
        <v>145</v>
      </c>
      <c r="J9" s="1" t="s">
        <v>145</v>
      </c>
      <c r="K9" s="1">
        <v>2</v>
      </c>
      <c r="L9" s="1">
        <v>2</v>
      </c>
      <c r="M9" t="s">
        <v>137</v>
      </c>
      <c r="N9" t="s">
        <v>146</v>
      </c>
      <c r="O9" t="s">
        <v>147</v>
      </c>
      <c r="P9">
        <v>33.299999999999997</v>
      </c>
    </row>
    <row r="10" spans="1:21" x14ac:dyDescent="0.25">
      <c r="H10" s="1" t="s">
        <v>148</v>
      </c>
      <c r="I10" s="1" t="s">
        <v>148</v>
      </c>
      <c r="J10" s="5" t="s">
        <v>21</v>
      </c>
      <c r="K10" s="1">
        <v>2</v>
      </c>
      <c r="L10" s="5">
        <v>-1</v>
      </c>
      <c r="M10" t="s">
        <v>149</v>
      </c>
      <c r="N10" t="s">
        <v>150</v>
      </c>
      <c r="O10" t="s">
        <v>17</v>
      </c>
    </row>
    <row r="11" spans="1:21" x14ac:dyDescent="0.25">
      <c r="A11" t="s">
        <v>126</v>
      </c>
      <c r="B11" s="1" t="s">
        <v>71</v>
      </c>
      <c r="C11" t="s">
        <v>20</v>
      </c>
      <c r="D11" s="1" t="s">
        <v>71</v>
      </c>
      <c r="E11" s="5" t="s">
        <v>21</v>
      </c>
      <c r="F11" s="1">
        <v>2</v>
      </c>
      <c r="G11" s="5">
        <v>-1</v>
      </c>
      <c r="H11" s="1" t="s">
        <v>151</v>
      </c>
      <c r="I11" s="1" t="s">
        <v>151</v>
      </c>
      <c r="J11" s="5" t="s">
        <v>21</v>
      </c>
      <c r="K11" s="1">
        <v>2</v>
      </c>
      <c r="L11" s="5">
        <v>-1</v>
      </c>
      <c r="M11" t="s">
        <v>152</v>
      </c>
      <c r="N11" t="s">
        <v>153</v>
      </c>
      <c r="O11" t="s">
        <v>17</v>
      </c>
    </row>
    <row r="12" spans="1:21" x14ac:dyDescent="0.25">
      <c r="B12" s="1"/>
      <c r="D12" s="1"/>
      <c r="E12" s="5"/>
      <c r="F12" s="1"/>
      <c r="G12" s="5"/>
      <c r="H12" s="14" t="s">
        <v>547</v>
      </c>
      <c r="I12" s="15" t="s">
        <v>21</v>
      </c>
      <c r="J12" s="15" t="s">
        <v>21</v>
      </c>
      <c r="K12" s="15">
        <v>-1</v>
      </c>
      <c r="L12" s="15">
        <v>-1</v>
      </c>
      <c r="M12" t="s">
        <v>88</v>
      </c>
      <c r="N12" t="s">
        <v>17</v>
      </c>
      <c r="Q12" t="s">
        <v>548</v>
      </c>
    </row>
    <row r="13" spans="1:21" x14ac:dyDescent="0.25">
      <c r="A13" t="s">
        <v>126</v>
      </c>
      <c r="B13" s="1" t="s">
        <v>78</v>
      </c>
      <c r="C13" t="s">
        <v>20</v>
      </c>
      <c r="D13" s="1" t="s">
        <v>78</v>
      </c>
      <c r="E13" s="1" t="s">
        <v>78</v>
      </c>
      <c r="F13" s="1">
        <v>2</v>
      </c>
      <c r="G13" s="1">
        <v>2</v>
      </c>
      <c r="H13" s="1" t="s">
        <v>154</v>
      </c>
      <c r="I13" s="1" t="s">
        <v>154</v>
      </c>
      <c r="J13" s="1" t="s">
        <v>154</v>
      </c>
      <c r="K13" s="1">
        <v>2</v>
      </c>
      <c r="L13" s="1">
        <v>2</v>
      </c>
      <c r="M13" t="s">
        <v>155</v>
      </c>
      <c r="N13" t="s">
        <v>156</v>
      </c>
      <c r="O13" t="s">
        <v>157</v>
      </c>
      <c r="P13">
        <v>100</v>
      </c>
    </row>
    <row r="14" spans="1:21" x14ac:dyDescent="0.25">
      <c r="A14" t="s">
        <v>126</v>
      </c>
      <c r="B14" s="1" t="s">
        <v>87</v>
      </c>
      <c r="C14" t="s">
        <v>20</v>
      </c>
      <c r="D14" s="1" t="s">
        <v>87</v>
      </c>
      <c r="E14" s="5" t="s">
        <v>21</v>
      </c>
      <c r="F14" s="1">
        <v>2</v>
      </c>
      <c r="G14" s="5">
        <v>-1</v>
      </c>
      <c r="H14" s="1" t="s">
        <v>158</v>
      </c>
      <c r="I14" s="1" t="s">
        <v>158</v>
      </c>
      <c r="J14" s="5" t="s">
        <v>21</v>
      </c>
      <c r="K14" s="1">
        <v>2</v>
      </c>
      <c r="L14" s="5">
        <v>-1</v>
      </c>
      <c r="M14" t="s">
        <v>159</v>
      </c>
      <c r="N14" t="s">
        <v>160</v>
      </c>
      <c r="O14" t="s">
        <v>17</v>
      </c>
    </row>
    <row r="15" spans="1:21" x14ac:dyDescent="0.25">
      <c r="H15" s="1" t="s">
        <v>161</v>
      </c>
      <c r="I15" s="1" t="s">
        <v>161</v>
      </c>
      <c r="J15" s="5" t="s">
        <v>21</v>
      </c>
      <c r="K15" s="1">
        <v>2</v>
      </c>
      <c r="L15" s="5">
        <v>-1</v>
      </c>
      <c r="M15" t="s">
        <v>162</v>
      </c>
      <c r="N15" t="s">
        <v>163</v>
      </c>
      <c r="O15" t="s">
        <v>17</v>
      </c>
    </row>
    <row r="16" spans="1:21" x14ac:dyDescent="0.25">
      <c r="A16" t="s">
        <v>126</v>
      </c>
      <c r="B16" s="1" t="s">
        <v>164</v>
      </c>
      <c r="C16" t="s">
        <v>20</v>
      </c>
      <c r="D16" s="1" t="s">
        <v>164</v>
      </c>
      <c r="E16" s="5" t="s">
        <v>21</v>
      </c>
      <c r="F16" s="1">
        <v>2</v>
      </c>
      <c r="G16" s="5">
        <v>-1</v>
      </c>
      <c r="H16" s="1" t="s">
        <v>165</v>
      </c>
      <c r="I16" s="1" t="s">
        <v>165</v>
      </c>
      <c r="J16" s="5" t="s">
        <v>21</v>
      </c>
      <c r="K16" s="1">
        <v>2</v>
      </c>
      <c r="L16" s="5">
        <v>-1</v>
      </c>
      <c r="M16" t="s">
        <v>166</v>
      </c>
      <c r="N16" t="s">
        <v>167</v>
      </c>
      <c r="O16" t="s">
        <v>17</v>
      </c>
    </row>
    <row r="17" spans="1:17" x14ac:dyDescent="0.25">
      <c r="H17" s="1" t="s">
        <v>168</v>
      </c>
      <c r="I17" s="1" t="s">
        <v>168</v>
      </c>
      <c r="J17" s="5" t="s">
        <v>21</v>
      </c>
      <c r="K17" s="1">
        <v>2</v>
      </c>
      <c r="L17" s="5">
        <v>-1</v>
      </c>
      <c r="M17" t="s">
        <v>137</v>
      </c>
      <c r="N17" t="s">
        <v>167</v>
      </c>
      <c r="O17" t="s">
        <v>17</v>
      </c>
    </row>
    <row r="18" spans="1:17" x14ac:dyDescent="0.25">
      <c r="A18" t="s">
        <v>126</v>
      </c>
      <c r="B18" s="1" t="s">
        <v>90</v>
      </c>
      <c r="C18" t="s">
        <v>20</v>
      </c>
      <c r="D18" s="1" t="s">
        <v>90</v>
      </c>
      <c r="E18" s="1" t="s">
        <v>90</v>
      </c>
      <c r="F18" s="1">
        <v>2</v>
      </c>
      <c r="G18" s="1">
        <v>2</v>
      </c>
      <c r="H18" s="1" t="s">
        <v>169</v>
      </c>
      <c r="I18" s="1" t="s">
        <v>169</v>
      </c>
      <c r="J18" s="1" t="s">
        <v>169</v>
      </c>
      <c r="K18" s="1">
        <v>2</v>
      </c>
      <c r="L18" s="1">
        <v>2</v>
      </c>
      <c r="M18" t="s">
        <v>170</v>
      </c>
      <c r="N18" t="s">
        <v>171</v>
      </c>
      <c r="O18" t="s">
        <v>172</v>
      </c>
      <c r="P18">
        <v>100</v>
      </c>
    </row>
    <row r="19" spans="1:17" x14ac:dyDescent="0.25">
      <c r="A19" t="s">
        <v>126</v>
      </c>
      <c r="B19" s="1" t="s">
        <v>173</v>
      </c>
      <c r="C19" t="s">
        <v>20</v>
      </c>
      <c r="D19" s="1" t="s">
        <v>173</v>
      </c>
      <c r="E19" s="5" t="s">
        <v>21</v>
      </c>
      <c r="F19" s="1">
        <v>2</v>
      </c>
      <c r="G19" s="5">
        <v>-1</v>
      </c>
      <c r="H19" s="1" t="s">
        <v>174</v>
      </c>
      <c r="I19" s="1" t="s">
        <v>174</v>
      </c>
      <c r="J19" s="5" t="s">
        <v>21</v>
      </c>
      <c r="K19" s="1">
        <v>2</v>
      </c>
      <c r="L19" s="5">
        <v>-1</v>
      </c>
      <c r="M19" t="s">
        <v>175</v>
      </c>
      <c r="N19" t="s">
        <v>176</v>
      </c>
      <c r="O19" t="s">
        <v>17</v>
      </c>
    </row>
    <row r="20" spans="1:17" x14ac:dyDescent="0.25">
      <c r="A20" t="s">
        <v>126</v>
      </c>
      <c r="B20" s="1" t="s">
        <v>177</v>
      </c>
      <c r="C20" t="s">
        <v>20</v>
      </c>
      <c r="D20" t="s">
        <v>178</v>
      </c>
      <c r="E20" t="s">
        <v>21</v>
      </c>
      <c r="F20">
        <v>0</v>
      </c>
      <c r="G20">
        <v>0</v>
      </c>
      <c r="M20" t="s">
        <v>162</v>
      </c>
      <c r="N20" t="s">
        <v>179</v>
      </c>
      <c r="O20" t="s">
        <v>17</v>
      </c>
      <c r="Q20" t="s">
        <v>54</v>
      </c>
    </row>
    <row r="21" spans="1:17" x14ac:dyDescent="0.25">
      <c r="A21" t="s">
        <v>126</v>
      </c>
      <c r="B21" s="1" t="s">
        <v>180</v>
      </c>
      <c r="C21" t="s">
        <v>20</v>
      </c>
      <c r="D21" s="1" t="s">
        <v>180</v>
      </c>
      <c r="E21" s="5" t="s">
        <v>21</v>
      </c>
      <c r="F21" s="1">
        <v>2</v>
      </c>
      <c r="G21" s="5">
        <v>-1</v>
      </c>
      <c r="H21" s="1" t="s">
        <v>181</v>
      </c>
      <c r="I21" s="1" t="s">
        <v>181</v>
      </c>
      <c r="J21" s="5" t="s">
        <v>21</v>
      </c>
      <c r="K21" s="1">
        <v>2</v>
      </c>
      <c r="L21" s="5">
        <v>-1</v>
      </c>
      <c r="M21" t="s">
        <v>134</v>
      </c>
      <c r="N21" t="s">
        <v>182</v>
      </c>
      <c r="O21" t="s">
        <v>17</v>
      </c>
    </row>
    <row r="24" spans="1:17" ht="15.75" x14ac:dyDescent="0.25">
      <c r="A24" s="3" t="s">
        <v>96</v>
      </c>
      <c r="H24" s="3" t="s">
        <v>97</v>
      </c>
    </row>
    <row r="25" spans="1:17" x14ac:dyDescent="0.25">
      <c r="A25" s="4" t="s">
        <v>98</v>
      </c>
      <c r="F25">
        <f>COUNTIFS(B2:B21,"&lt;&gt;*_*",B2:B21,"&lt;&gt;")</f>
        <v>11</v>
      </c>
      <c r="H25" s="4" t="s">
        <v>98</v>
      </c>
      <c r="K25">
        <f>COUNTIFS(B2:B21,"&lt;&gt;*_*",B2:B21,"&lt;&gt;",R2:R21,"&lt;&gt;TRUE")</f>
        <v>11</v>
      </c>
    </row>
    <row r="26" spans="1:17" x14ac:dyDescent="0.25">
      <c r="A26" s="4" t="s">
        <v>99</v>
      </c>
      <c r="F26">
        <f>COUNTIFS(F2:F21,"&gt;0")</f>
        <v>10</v>
      </c>
      <c r="H26" s="4" t="s">
        <v>99</v>
      </c>
      <c r="K26">
        <f>COUNTIFS(F2:F21,"&gt;0",R2:R21,"&lt;&gt;TRUE")</f>
        <v>10</v>
      </c>
    </row>
    <row r="27" spans="1:17" x14ac:dyDescent="0.25">
      <c r="A27" s="4" t="s">
        <v>100</v>
      </c>
      <c r="F27">
        <f>COUNTIFS(G2:G21,"&gt;0")</f>
        <v>4</v>
      </c>
      <c r="H27" s="4" t="s">
        <v>100</v>
      </c>
      <c r="K27">
        <f>COUNTIFS(G2:G21,"&gt;0",S2:S21,"&lt;&gt;TRUE")</f>
        <v>4</v>
      </c>
    </row>
    <row r="28" spans="1:17" x14ac:dyDescent="0.25">
      <c r="A28" s="4" t="s">
        <v>101</v>
      </c>
      <c r="F28">
        <f>COUNTIFS(F2:F21,"&lt;&gt;-1",F2:F21,"&lt;&gt;0",F2:F21,"&lt;2")</f>
        <v>0</v>
      </c>
      <c r="H28" s="4" t="s">
        <v>101</v>
      </c>
      <c r="K28">
        <f>COUNTIFS(F2:F21,"&lt;&gt;-1",F2:F21,"&lt;&gt;0",F2:F21,"&lt;2",R2:R21,"&lt;&gt;TRUE")</f>
        <v>0</v>
      </c>
    </row>
    <row r="29" spans="1:17" x14ac:dyDescent="0.25">
      <c r="A29" s="4" t="s">
        <v>102</v>
      </c>
      <c r="F29">
        <f>COUNTIFS(G2:G21,"&lt;&gt;-1",G2:G21,"&lt;&gt;0",G2:G21,"&lt;2")</f>
        <v>0</v>
      </c>
      <c r="H29" s="4" t="s">
        <v>102</v>
      </c>
      <c r="K29">
        <f>COUNTIFS(G2:G21,"&lt;&gt;-1",G2:G21,"&lt;&gt;0",G2:G21,"&lt;2",S2:S21,"&lt;&gt;TRUE")</f>
        <v>0</v>
      </c>
    </row>
    <row r="30" spans="1:17" x14ac:dyDescent="0.25">
      <c r="A30" s="4" t="s">
        <v>103</v>
      </c>
      <c r="F30">
        <f>COUNTIFS(F2:F21,"=-1")+COUNTIFS(F2:F21,"=-3")</f>
        <v>1</v>
      </c>
      <c r="H30" s="4" t="s">
        <v>103</v>
      </c>
      <c r="K30">
        <f>COUNTIFS(F2:F21,"=-1",R2:R21,"&lt;&gt;TRUE")+COUNTIFS(F2:F21,"=-3",R2:R21,"&lt;&gt;TRUE")</f>
        <v>1</v>
      </c>
    </row>
    <row r="31" spans="1:17" x14ac:dyDescent="0.25">
      <c r="A31" s="4" t="s">
        <v>104</v>
      </c>
      <c r="F31">
        <f>COUNTIFS(G2:G21,"=-1")+COUNTIFS(G2:G21,"=-3")</f>
        <v>7</v>
      </c>
      <c r="H31" s="4" t="s">
        <v>104</v>
      </c>
      <c r="K31">
        <f>COUNTIFS(G2:G21,"=-1",S2:S21,"&lt;&gt;TRUE")+COUNTIFS(G2:G21,"=-3",S2:S21,"&lt;&gt;TRUE")</f>
        <v>7</v>
      </c>
    </row>
    <row r="32" spans="1:17" x14ac:dyDescent="0.25">
      <c r="A32" s="4" t="s">
        <v>105</v>
      </c>
      <c r="F32" s="8">
        <f>F26/F25</f>
        <v>0.90909090909090906</v>
      </c>
      <c r="H32" s="4" t="s">
        <v>105</v>
      </c>
      <c r="K32" s="8">
        <f>K26/K25</f>
        <v>0.90909090909090906</v>
      </c>
    </row>
    <row r="33" spans="1:11" x14ac:dyDescent="0.25">
      <c r="A33" s="4" t="s">
        <v>106</v>
      </c>
      <c r="F33" s="8">
        <f>F27/F25</f>
        <v>0.36363636363636365</v>
      </c>
      <c r="H33" s="4" t="s">
        <v>107</v>
      </c>
      <c r="K33" s="8">
        <f>K27/K25</f>
        <v>0.36363636363636365</v>
      </c>
    </row>
    <row r="34" spans="1:11" x14ac:dyDescent="0.25">
      <c r="A34" s="4" t="s">
        <v>108</v>
      </c>
      <c r="F34" s="8">
        <f>F26/(F26+F28)</f>
        <v>1</v>
      </c>
      <c r="H34" s="4" t="s">
        <v>108</v>
      </c>
      <c r="K34" s="8">
        <f>K26/(K26+K28)</f>
        <v>1</v>
      </c>
    </row>
    <row r="35" spans="1:11" x14ac:dyDescent="0.25">
      <c r="A35" s="4" t="s">
        <v>109</v>
      </c>
      <c r="F35" s="8">
        <f>F27/(F27+F29)</f>
        <v>1</v>
      </c>
      <c r="H35" s="4" t="s">
        <v>109</v>
      </c>
      <c r="K35" s="8">
        <f>K27/(K27+K29)</f>
        <v>1</v>
      </c>
    </row>
    <row r="38" spans="1:11" ht="15.75" x14ac:dyDescent="0.25">
      <c r="A38" s="3" t="s">
        <v>110</v>
      </c>
      <c r="H38" s="3" t="s">
        <v>111</v>
      </c>
    </row>
    <row r="39" spans="1:11" x14ac:dyDescent="0.25">
      <c r="A39" s="4" t="s">
        <v>98</v>
      </c>
      <c r="F39">
        <f>COUNTIFS(H2:H21,"&lt;&gt;*_FP",H2:H21,"&lt;&gt;",H2:H21,"&lt;&gt;no structure")</f>
        <v>15</v>
      </c>
      <c r="H39" s="4" t="s">
        <v>98</v>
      </c>
      <c r="K39">
        <f>COUNTIFS(H2:H21,"&lt;&gt;*_FP",H2:H21,"&lt;&gt;",H2:H21,"&lt;&gt;no structure",T2:T21,"&lt;&gt;TRUE")</f>
        <v>15</v>
      </c>
    </row>
    <row r="40" spans="1:11" x14ac:dyDescent="0.25">
      <c r="A40" s="4" t="s">
        <v>99</v>
      </c>
      <c r="F40">
        <f>COUNTIFS(K2:K21,"&gt;0")</f>
        <v>13</v>
      </c>
      <c r="H40" s="4" t="s">
        <v>99</v>
      </c>
      <c r="K40">
        <f>COUNTIFS(K2:K21,"&gt;0",T2:T21,"&lt;&gt;TRUE")</f>
        <v>13</v>
      </c>
    </row>
    <row r="41" spans="1:11" x14ac:dyDescent="0.25">
      <c r="A41" s="4" t="s">
        <v>100</v>
      </c>
      <c r="F41">
        <f>COUNTIFS(L2:L21,"&gt;0")</f>
        <v>4</v>
      </c>
      <c r="H41" s="4" t="s">
        <v>100</v>
      </c>
      <c r="K41">
        <f>COUNTIFS(L2:L21,"&gt;0",U2:U21,"&lt;&gt;TRUE")</f>
        <v>4</v>
      </c>
    </row>
    <row r="42" spans="1:11" x14ac:dyDescent="0.25">
      <c r="A42" s="4" t="s">
        <v>101</v>
      </c>
      <c r="F42">
        <f>COUNTIFS(K2:K21,"&lt;&gt;-1",K2:K21,"&lt;&gt;0",K2:K21,"&lt;2")</f>
        <v>0</v>
      </c>
      <c r="H42" s="4" t="s">
        <v>101</v>
      </c>
      <c r="K42">
        <f>COUNTIFS(K2:K21,"&lt;&gt;-1",K2:K21,"&lt;&gt;0",K2:K21,"&lt;2",T2:T21,"&lt;&gt;TRUE")</f>
        <v>0</v>
      </c>
    </row>
    <row r="43" spans="1:11" x14ac:dyDescent="0.25">
      <c r="A43" s="4" t="s">
        <v>102</v>
      </c>
      <c r="F43">
        <f>COUNTIFS(L2:L21,"&lt;&gt;-1",L2:L21,"&lt;&gt;0",L2:L21,"&lt;2")</f>
        <v>0</v>
      </c>
      <c r="H43" s="4" t="s">
        <v>102</v>
      </c>
      <c r="K43">
        <f>COUNTIFS(L2:L21,"&lt;&gt;-1",L2:L21,"&lt;&gt;0",L2:L21,"&lt;2",U2:U21,"&lt;&gt;TRUE")</f>
        <v>0</v>
      </c>
    </row>
    <row r="44" spans="1:11" x14ac:dyDescent="0.25">
      <c r="A44" s="4" t="s">
        <v>103</v>
      </c>
      <c r="F44">
        <f>COUNTIFS(K2:K21,"=-1")+COUNTIFS(K2:K21,"=-3")</f>
        <v>2</v>
      </c>
      <c r="H44" s="4" t="s">
        <v>103</v>
      </c>
      <c r="K44">
        <f>COUNTIFS(K2:K21,"=-1",T2:T21,"&lt;&gt;TRUE")+COUNTIFS(K2:K21,"=-3",T2:T21,"&lt;&gt;TRUE")</f>
        <v>2</v>
      </c>
    </row>
    <row r="45" spans="1:11" x14ac:dyDescent="0.25">
      <c r="A45" s="4" t="s">
        <v>104</v>
      </c>
      <c r="F45">
        <f>COUNTIFS(L2:L21,"=-1")+COUNTIFS(L2:L21,"=-3")</f>
        <v>11</v>
      </c>
      <c r="H45" s="4" t="s">
        <v>104</v>
      </c>
      <c r="K45">
        <f>COUNTIFS(L2:L21,"=-1",U2:U21,"&lt;&gt;TRUE")+COUNTIFS(L2:L21,"=-3",U2:U21,"&lt;&gt;TRUE")</f>
        <v>11</v>
      </c>
    </row>
    <row r="46" spans="1:11" x14ac:dyDescent="0.25">
      <c r="A46" s="4" t="s">
        <v>105</v>
      </c>
      <c r="F46" s="8">
        <f>F40/F39</f>
        <v>0.8666666666666667</v>
      </c>
      <c r="H46" s="4" t="s">
        <v>105</v>
      </c>
      <c r="K46" s="8">
        <f>K40/K39</f>
        <v>0.8666666666666667</v>
      </c>
    </row>
    <row r="47" spans="1:11" x14ac:dyDescent="0.25">
      <c r="A47" s="4" t="s">
        <v>106</v>
      </c>
      <c r="F47" s="8">
        <f>F41/F39</f>
        <v>0.26666666666666666</v>
      </c>
      <c r="H47" s="4" t="s">
        <v>107</v>
      </c>
      <c r="K47" s="8">
        <f>K41/K39</f>
        <v>0.26666666666666666</v>
      </c>
    </row>
    <row r="48" spans="1:11" x14ac:dyDescent="0.25">
      <c r="A48" s="4" t="s">
        <v>108</v>
      </c>
      <c r="F48" s="8">
        <f>F40/(F40+F42)</f>
        <v>1</v>
      </c>
      <c r="H48" s="4" t="s">
        <v>108</v>
      </c>
      <c r="K48" s="8">
        <f>K40/(K40+K42)</f>
        <v>1</v>
      </c>
    </row>
    <row r="49" spans="1:11" x14ac:dyDescent="0.25">
      <c r="A49" s="4" t="s">
        <v>109</v>
      </c>
      <c r="F49" s="8">
        <f>F41/(F41+F43)</f>
        <v>1</v>
      </c>
      <c r="H49" s="4" t="s">
        <v>109</v>
      </c>
      <c r="K49" s="8">
        <f>K41/(K41+K43)</f>
        <v>1</v>
      </c>
    </row>
    <row r="52" spans="1:11" ht="15.75" x14ac:dyDescent="0.25">
      <c r="A52" s="3" t="s">
        <v>112</v>
      </c>
    </row>
    <row r="53" spans="1:11" x14ac:dyDescent="0.25">
      <c r="A53" s="1" t="s">
        <v>113</v>
      </c>
    </row>
    <row r="54" spans="1:11" x14ac:dyDescent="0.25">
      <c r="A54" s="5" t="s">
        <v>114</v>
      </c>
    </row>
    <row r="56" spans="1:11" x14ac:dyDescent="0.25">
      <c r="A56" s="1" t="s">
        <v>115</v>
      </c>
    </row>
    <row r="57" spans="1:11" x14ac:dyDescent="0.25">
      <c r="A57" s="6" t="s">
        <v>116</v>
      </c>
    </row>
    <row r="58" spans="1:11" x14ac:dyDescent="0.25">
      <c r="A58" s="7" t="s">
        <v>117</v>
      </c>
    </row>
    <row r="59" spans="1:11" x14ac:dyDescent="0.25">
      <c r="A59" s="5" t="s">
        <v>118</v>
      </c>
    </row>
    <row r="61" spans="1:11" x14ac:dyDescent="0.25">
      <c r="A61" s="4" t="s">
        <v>119</v>
      </c>
    </row>
    <row r="62" spans="1:11" x14ac:dyDescent="0.25">
      <c r="A62" t="s">
        <v>120</v>
      </c>
    </row>
    <row r="63" spans="1:11" x14ac:dyDescent="0.25">
      <c r="A63" t="s">
        <v>121</v>
      </c>
    </row>
    <row r="64" spans="1:11" x14ac:dyDescent="0.25">
      <c r="A64" t="s">
        <v>122</v>
      </c>
    </row>
    <row r="65" spans="1:1" x14ac:dyDescent="0.25">
      <c r="A65" t="s">
        <v>123</v>
      </c>
    </row>
    <row r="66" spans="1:1" x14ac:dyDescent="0.25">
      <c r="A66" t="s">
        <v>124</v>
      </c>
    </row>
    <row r="67" spans="1:1" x14ac:dyDescent="0.25">
      <c r="A67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183</v>
      </c>
      <c r="B2" s="1" t="s">
        <v>184</v>
      </c>
      <c r="C2" t="s">
        <v>20</v>
      </c>
      <c r="D2" s="1" t="s">
        <v>184</v>
      </c>
      <c r="E2" s="5" t="s">
        <v>21</v>
      </c>
      <c r="F2" s="1">
        <v>2</v>
      </c>
      <c r="G2" s="5">
        <v>-1</v>
      </c>
      <c r="H2" t="s">
        <v>185</v>
      </c>
      <c r="I2" t="s">
        <v>186</v>
      </c>
      <c r="J2" t="s">
        <v>17</v>
      </c>
    </row>
    <row r="3" spans="1:14" x14ac:dyDescent="0.25">
      <c r="A3" t="s">
        <v>183</v>
      </c>
      <c r="B3" s="1" t="s">
        <v>187</v>
      </c>
      <c r="C3" t="s">
        <v>20</v>
      </c>
      <c r="D3" s="1" t="s">
        <v>187</v>
      </c>
      <c r="E3" s="5" t="s">
        <v>21</v>
      </c>
      <c r="F3" s="1">
        <v>2</v>
      </c>
      <c r="G3" s="5">
        <v>-1</v>
      </c>
      <c r="H3" t="s">
        <v>188</v>
      </c>
      <c r="I3" t="s">
        <v>189</v>
      </c>
      <c r="J3" t="s">
        <v>17</v>
      </c>
    </row>
    <row r="4" spans="1:14" x14ac:dyDescent="0.25">
      <c r="A4" t="s">
        <v>183</v>
      </c>
      <c r="B4" s="1" t="s">
        <v>190</v>
      </c>
      <c r="C4" t="s">
        <v>20</v>
      </c>
      <c r="D4" s="1" t="s">
        <v>190</v>
      </c>
      <c r="E4" s="5" t="s">
        <v>21</v>
      </c>
      <c r="F4" s="1">
        <v>2</v>
      </c>
      <c r="G4" s="5">
        <v>-1</v>
      </c>
      <c r="H4" t="s">
        <v>188</v>
      </c>
      <c r="I4" t="s">
        <v>191</v>
      </c>
      <c r="J4" t="s">
        <v>17</v>
      </c>
    </row>
    <row r="5" spans="1:14" x14ac:dyDescent="0.25">
      <c r="A5" t="s">
        <v>183</v>
      </c>
      <c r="B5" s="1" t="s">
        <v>192</v>
      </c>
      <c r="C5" t="s">
        <v>20</v>
      </c>
      <c r="D5" s="1" t="s">
        <v>192</v>
      </c>
      <c r="E5" s="5" t="s">
        <v>21</v>
      </c>
      <c r="F5" s="1">
        <v>2</v>
      </c>
      <c r="G5" s="5">
        <v>-1</v>
      </c>
      <c r="H5" t="s">
        <v>188</v>
      </c>
      <c r="I5" t="s">
        <v>193</v>
      </c>
      <c r="J5" t="s">
        <v>17</v>
      </c>
    </row>
    <row r="6" spans="1:14" x14ac:dyDescent="0.25">
      <c r="A6" t="s">
        <v>183</v>
      </c>
      <c r="B6" s="1" t="s">
        <v>194</v>
      </c>
      <c r="C6" t="s">
        <v>20</v>
      </c>
      <c r="D6" s="1" t="s">
        <v>194</v>
      </c>
      <c r="E6" s="5" t="s">
        <v>21</v>
      </c>
      <c r="F6" s="1">
        <v>2</v>
      </c>
      <c r="G6" s="5">
        <v>-1</v>
      </c>
      <c r="H6" t="s">
        <v>188</v>
      </c>
      <c r="I6" t="s">
        <v>195</v>
      </c>
      <c r="J6" t="s">
        <v>17</v>
      </c>
    </row>
    <row r="7" spans="1:14" x14ac:dyDescent="0.25">
      <c r="A7" t="s">
        <v>183</v>
      </c>
      <c r="B7" s="1" t="s">
        <v>196</v>
      </c>
      <c r="C7" t="s">
        <v>20</v>
      </c>
      <c r="D7" s="1" t="s">
        <v>196</v>
      </c>
      <c r="E7" s="5" t="s">
        <v>21</v>
      </c>
      <c r="F7" s="1">
        <v>2</v>
      </c>
      <c r="G7" s="5">
        <v>-1</v>
      </c>
      <c r="H7" t="s">
        <v>188</v>
      </c>
      <c r="I7" t="s">
        <v>193</v>
      </c>
      <c r="J7" t="s">
        <v>17</v>
      </c>
    </row>
    <row r="10" spans="1:14" ht="15.75" x14ac:dyDescent="0.25">
      <c r="A10" s="3" t="s">
        <v>96</v>
      </c>
      <c r="H10" s="3" t="s">
        <v>97</v>
      </c>
    </row>
    <row r="11" spans="1:14" x14ac:dyDescent="0.25">
      <c r="A11" s="4" t="s">
        <v>98</v>
      </c>
      <c r="F11">
        <f>COUNTIFS(B2:B7,"&lt;&gt;*_*",B2:B7,"&lt;&gt;")</f>
        <v>6</v>
      </c>
      <c r="H11" s="4" t="s">
        <v>98</v>
      </c>
      <c r="K11">
        <f>COUNTIFS(B2:B7,"&lt;&gt;*_*",B2:B7,"&lt;&gt;",R2:R7,"&lt;&gt;TRUE")</f>
        <v>6</v>
      </c>
    </row>
    <row r="12" spans="1:14" x14ac:dyDescent="0.25">
      <c r="A12" s="4" t="s">
        <v>99</v>
      </c>
      <c r="F12">
        <f>COUNTIFS(F2:F7,"&gt;0")</f>
        <v>6</v>
      </c>
      <c r="H12" s="4" t="s">
        <v>99</v>
      </c>
      <c r="K12">
        <f>COUNTIFS(F2:F7,"&gt;0",R2:R7,"&lt;&gt;TRUE")</f>
        <v>6</v>
      </c>
    </row>
    <row r="13" spans="1:14" x14ac:dyDescent="0.25">
      <c r="A13" s="4" t="s">
        <v>100</v>
      </c>
      <c r="F13">
        <f>COUNTIFS(G2:G7,"&gt;0")</f>
        <v>0</v>
      </c>
      <c r="H13" s="4" t="s">
        <v>100</v>
      </c>
      <c r="K13">
        <f>COUNTIFS(G2:G7,"&gt;0",S2:S7,"&lt;&gt;TRUE")</f>
        <v>0</v>
      </c>
    </row>
    <row r="14" spans="1:14" x14ac:dyDescent="0.25">
      <c r="A14" s="4" t="s">
        <v>101</v>
      </c>
      <c r="F14">
        <f>COUNTIFS(F2:F7,"&lt;&gt;-1",F2:F7,"&lt;&gt;0",F2:F7,"&lt;2")</f>
        <v>0</v>
      </c>
      <c r="H14" s="4" t="s">
        <v>101</v>
      </c>
      <c r="K14">
        <f>COUNTIFS(F2:F7,"&lt;&gt;-1",F2:F7,"&lt;&gt;0",F2:F7,"&lt;2",R2:R7,"&lt;&gt;TRUE")</f>
        <v>0</v>
      </c>
    </row>
    <row r="15" spans="1:14" x14ac:dyDescent="0.25">
      <c r="A15" s="4" t="s">
        <v>102</v>
      </c>
      <c r="F15">
        <f>COUNTIFS(G2:G7,"&lt;&gt;-1",G2:G7,"&lt;&gt;0",G2:G7,"&lt;2")</f>
        <v>0</v>
      </c>
      <c r="H15" s="4" t="s">
        <v>102</v>
      </c>
      <c r="K15">
        <f>COUNTIFS(G2:G7,"&lt;&gt;-1",G2:G7,"&lt;&gt;0",G2:G7,"&lt;2",S2:S7,"&lt;&gt;TRUE")</f>
        <v>0</v>
      </c>
    </row>
    <row r="16" spans="1:14" x14ac:dyDescent="0.25">
      <c r="A16" s="4" t="s">
        <v>103</v>
      </c>
      <c r="F16">
        <f>COUNTIFS(F2:F7,"=-1")+COUNTIFS(F2:F7,"=-3")</f>
        <v>0</v>
      </c>
      <c r="H16" s="4" t="s">
        <v>103</v>
      </c>
      <c r="K16">
        <f>COUNTIFS(F2:F7,"=-1",R2:R7,"&lt;&gt;TRUE")+COUNTIFS(F2:F7,"=-3",R2:R7,"&lt;&gt;TRUE")</f>
        <v>0</v>
      </c>
    </row>
    <row r="17" spans="1:11" x14ac:dyDescent="0.25">
      <c r="A17" s="4" t="s">
        <v>104</v>
      </c>
      <c r="F17">
        <f>COUNTIFS(G2:G7,"=-1")+COUNTIFS(G2:G7,"=-3")</f>
        <v>6</v>
      </c>
      <c r="H17" s="4" t="s">
        <v>104</v>
      </c>
      <c r="K17">
        <f>COUNTIFS(G2:G7,"=-1",S2:S7,"&lt;&gt;TRUE")+COUNTIFS(G2:G7,"=-3",S2:S7,"&lt;&gt;TRUE")</f>
        <v>6</v>
      </c>
    </row>
    <row r="18" spans="1:11" x14ac:dyDescent="0.25">
      <c r="A18" s="4" t="s">
        <v>105</v>
      </c>
      <c r="F18" s="8">
        <f>F12/F11</f>
        <v>1</v>
      </c>
      <c r="H18" s="4" t="s">
        <v>105</v>
      </c>
      <c r="K18" s="8">
        <f>K12/K11</f>
        <v>1</v>
      </c>
    </row>
    <row r="19" spans="1:11" x14ac:dyDescent="0.25">
      <c r="A19" s="4" t="s">
        <v>106</v>
      </c>
      <c r="F19" s="8">
        <f>F13/F11</f>
        <v>0</v>
      </c>
      <c r="H19" s="4" t="s">
        <v>107</v>
      </c>
      <c r="K19" s="8">
        <f>K13/K11</f>
        <v>0</v>
      </c>
    </row>
    <row r="20" spans="1:11" x14ac:dyDescent="0.25">
      <c r="A20" s="4" t="s">
        <v>108</v>
      </c>
      <c r="F20" s="8">
        <f>F12/(F12+F14)</f>
        <v>1</v>
      </c>
      <c r="H20" s="4" t="s">
        <v>108</v>
      </c>
      <c r="K20" s="8">
        <f>K12/(K12+K14)</f>
        <v>1</v>
      </c>
    </row>
    <row r="21" spans="1:11" x14ac:dyDescent="0.25">
      <c r="A21" s="4" t="s">
        <v>109</v>
      </c>
      <c r="F21" s="17" t="s">
        <v>538</v>
      </c>
      <c r="H21" s="4" t="s">
        <v>109</v>
      </c>
      <c r="K21" s="17" t="s">
        <v>538</v>
      </c>
    </row>
    <row r="24" spans="1:11" ht="15.75" x14ac:dyDescent="0.25">
      <c r="A24" s="3" t="s">
        <v>112</v>
      </c>
    </row>
    <row r="25" spans="1:11" x14ac:dyDescent="0.25">
      <c r="A25" s="1" t="s">
        <v>113</v>
      </c>
    </row>
    <row r="26" spans="1:11" x14ac:dyDescent="0.25">
      <c r="A26" s="5" t="s">
        <v>114</v>
      </c>
    </row>
    <row r="28" spans="1:11" x14ac:dyDescent="0.25">
      <c r="A28" s="1" t="s">
        <v>115</v>
      </c>
    </row>
    <row r="29" spans="1:11" x14ac:dyDescent="0.25">
      <c r="A29" s="6" t="s">
        <v>116</v>
      </c>
    </row>
    <row r="30" spans="1:11" x14ac:dyDescent="0.25">
      <c r="A30" s="7" t="s">
        <v>117</v>
      </c>
    </row>
    <row r="31" spans="1:11" x14ac:dyDescent="0.25">
      <c r="A31" s="5" t="s">
        <v>118</v>
      </c>
    </row>
    <row r="33" spans="1:1" x14ac:dyDescent="0.25">
      <c r="A33" s="4" t="s">
        <v>119</v>
      </c>
    </row>
    <row r="34" spans="1:1" x14ac:dyDescent="0.25">
      <c r="A34" t="s">
        <v>120</v>
      </c>
    </row>
    <row r="35" spans="1:1" x14ac:dyDescent="0.25">
      <c r="A35" t="s">
        <v>121</v>
      </c>
    </row>
    <row r="36" spans="1:1" x14ac:dyDescent="0.25">
      <c r="A36" t="s">
        <v>122</v>
      </c>
    </row>
    <row r="37" spans="1:1" x14ac:dyDescent="0.25">
      <c r="A37" t="s">
        <v>123</v>
      </c>
    </row>
    <row r="38" spans="1:1" x14ac:dyDescent="0.25">
      <c r="A38" t="s">
        <v>124</v>
      </c>
    </row>
    <row r="39" spans="1:1" x14ac:dyDescent="0.25">
      <c r="A39" t="s">
        <v>125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197</v>
      </c>
      <c r="B2" s="18" t="s">
        <v>46</v>
      </c>
      <c r="C2" t="s">
        <v>20</v>
      </c>
      <c r="D2" s="15" t="s">
        <v>21</v>
      </c>
      <c r="E2" s="15" t="s">
        <v>21</v>
      </c>
      <c r="F2" s="15">
        <v>-1</v>
      </c>
      <c r="G2" s="15">
        <v>-1</v>
      </c>
      <c r="H2" s="14" t="s">
        <v>47</v>
      </c>
      <c r="I2" s="15" t="s">
        <v>21</v>
      </c>
      <c r="J2" s="15" t="s">
        <v>21</v>
      </c>
      <c r="K2" s="15">
        <v>-1</v>
      </c>
      <c r="L2" s="15">
        <v>-1</v>
      </c>
      <c r="M2" s="12">
        <v>23.6</v>
      </c>
      <c r="N2" t="s">
        <v>17</v>
      </c>
      <c r="O2" t="s">
        <v>549</v>
      </c>
      <c r="P2">
        <v>25</v>
      </c>
      <c r="Q2" t="s">
        <v>550</v>
      </c>
    </row>
    <row r="3" spans="1:21" x14ac:dyDescent="0.25">
      <c r="A3" t="s">
        <v>197</v>
      </c>
      <c r="B3" s="14" t="s">
        <v>60</v>
      </c>
      <c r="C3" t="s">
        <v>20</v>
      </c>
      <c r="D3" s="15" t="s">
        <v>21</v>
      </c>
      <c r="E3" s="15" t="s">
        <v>21</v>
      </c>
      <c r="F3" s="15">
        <v>-1</v>
      </c>
      <c r="G3" s="15">
        <v>-1</v>
      </c>
      <c r="H3" s="14" t="s">
        <v>61</v>
      </c>
      <c r="I3" s="15" t="s">
        <v>21</v>
      </c>
      <c r="J3" s="15" t="s">
        <v>21</v>
      </c>
      <c r="K3" s="15">
        <v>-1</v>
      </c>
      <c r="L3" s="15">
        <v>-1</v>
      </c>
      <c r="M3" t="s">
        <v>485</v>
      </c>
      <c r="N3" t="s">
        <v>17</v>
      </c>
      <c r="O3" t="s">
        <v>549</v>
      </c>
      <c r="P3">
        <v>25</v>
      </c>
      <c r="Q3" t="s">
        <v>551</v>
      </c>
    </row>
    <row r="4" spans="1:21" x14ac:dyDescent="0.25">
      <c r="A4" t="s">
        <v>197</v>
      </c>
      <c r="B4" s="1" t="s">
        <v>66</v>
      </c>
      <c r="C4" t="s">
        <v>20</v>
      </c>
      <c r="D4" s="1" t="s">
        <v>66</v>
      </c>
      <c r="E4" s="5" t="s">
        <v>21</v>
      </c>
      <c r="F4" s="1">
        <v>2</v>
      </c>
      <c r="G4" s="5">
        <v>-1</v>
      </c>
      <c r="H4" s="1" t="s">
        <v>67</v>
      </c>
      <c r="I4" s="1" t="s">
        <v>67</v>
      </c>
      <c r="J4" s="5" t="s">
        <v>21</v>
      </c>
      <c r="K4" s="1">
        <v>2</v>
      </c>
      <c r="L4" s="5">
        <v>-1</v>
      </c>
      <c r="M4" t="s">
        <v>152</v>
      </c>
      <c r="N4" t="s">
        <v>198</v>
      </c>
    </row>
    <row r="5" spans="1:21" x14ac:dyDescent="0.25">
      <c r="A5" t="s">
        <v>197</v>
      </c>
      <c r="B5" s="18" t="s">
        <v>71</v>
      </c>
      <c r="C5" t="s">
        <v>20</v>
      </c>
      <c r="D5" s="15" t="s">
        <v>21</v>
      </c>
      <c r="E5" s="15" t="s">
        <v>21</v>
      </c>
      <c r="F5" s="15">
        <v>-1</v>
      </c>
      <c r="G5" s="15">
        <v>-1</v>
      </c>
      <c r="H5" s="14" t="s">
        <v>72</v>
      </c>
      <c r="I5" s="15" t="s">
        <v>21</v>
      </c>
      <c r="J5" s="15" t="s">
        <v>21</v>
      </c>
      <c r="K5" s="15">
        <v>-1</v>
      </c>
      <c r="L5" s="15">
        <v>-1</v>
      </c>
      <c r="M5" s="12" t="s">
        <v>228</v>
      </c>
      <c r="Q5" t="s">
        <v>550</v>
      </c>
    </row>
    <row r="6" spans="1:21" x14ac:dyDescent="0.25">
      <c r="A6" t="s">
        <v>197</v>
      </c>
      <c r="B6" s="1" t="s">
        <v>78</v>
      </c>
      <c r="C6" t="s">
        <v>20</v>
      </c>
      <c r="D6" s="1" t="s">
        <v>78</v>
      </c>
      <c r="E6" s="5" t="s">
        <v>21</v>
      </c>
      <c r="F6" s="1">
        <v>2</v>
      </c>
      <c r="G6" s="5">
        <v>-1</v>
      </c>
      <c r="H6" s="1" t="s">
        <v>79</v>
      </c>
      <c r="I6" s="1" t="s">
        <v>79</v>
      </c>
      <c r="J6" s="5" t="s">
        <v>21</v>
      </c>
      <c r="K6" s="1">
        <v>2</v>
      </c>
      <c r="L6" s="5">
        <v>-1</v>
      </c>
      <c r="M6" t="s">
        <v>199</v>
      </c>
      <c r="N6" t="s">
        <v>200</v>
      </c>
      <c r="O6" t="s">
        <v>17</v>
      </c>
    </row>
    <row r="7" spans="1:21" x14ac:dyDescent="0.25">
      <c r="A7" t="s">
        <v>197</v>
      </c>
      <c r="B7" s="1" t="s">
        <v>164</v>
      </c>
      <c r="C7" t="s">
        <v>20</v>
      </c>
      <c r="D7" s="1" t="s">
        <v>164</v>
      </c>
      <c r="E7" s="5" t="s">
        <v>21</v>
      </c>
      <c r="F7" s="1">
        <v>2</v>
      </c>
      <c r="G7" s="5">
        <v>-1</v>
      </c>
      <c r="H7" s="14" t="s">
        <v>353</v>
      </c>
      <c r="I7" s="15" t="s">
        <v>21</v>
      </c>
      <c r="J7" s="15" t="s">
        <v>21</v>
      </c>
      <c r="K7" s="15">
        <v>-1</v>
      </c>
      <c r="L7" s="15">
        <v>-1</v>
      </c>
      <c r="M7" t="s">
        <v>201</v>
      </c>
      <c r="N7" t="s">
        <v>17</v>
      </c>
      <c r="Q7" t="s">
        <v>552</v>
      </c>
    </row>
    <row r="8" spans="1:21" x14ac:dyDescent="0.25">
      <c r="A8" t="s">
        <v>197</v>
      </c>
      <c r="B8" s="1" t="s">
        <v>90</v>
      </c>
      <c r="C8" t="s">
        <v>20</v>
      </c>
      <c r="D8" s="1" t="s">
        <v>90</v>
      </c>
      <c r="E8" s="5" t="s">
        <v>21</v>
      </c>
      <c r="F8" s="1">
        <v>2</v>
      </c>
      <c r="G8" s="5">
        <v>-1</v>
      </c>
      <c r="H8" s="1" t="s">
        <v>91</v>
      </c>
      <c r="I8" s="1" t="s">
        <v>91</v>
      </c>
      <c r="J8" s="5" t="s">
        <v>21</v>
      </c>
      <c r="K8" s="1">
        <v>2</v>
      </c>
      <c r="L8" s="5">
        <v>-1</v>
      </c>
      <c r="M8" t="s">
        <v>155</v>
      </c>
      <c r="N8" t="s">
        <v>198</v>
      </c>
    </row>
    <row r="9" spans="1:21" x14ac:dyDescent="0.25">
      <c r="A9" t="s">
        <v>197</v>
      </c>
      <c r="B9" s="18" t="s">
        <v>173</v>
      </c>
      <c r="C9" t="s">
        <v>20</v>
      </c>
      <c r="D9" s="15" t="s">
        <v>21</v>
      </c>
      <c r="E9" s="15" t="s">
        <v>21</v>
      </c>
      <c r="F9" s="15">
        <v>-1</v>
      </c>
      <c r="G9" s="15">
        <v>-1</v>
      </c>
      <c r="H9" s="14" t="s">
        <v>373</v>
      </c>
      <c r="I9" s="15" t="s">
        <v>21</v>
      </c>
      <c r="J9" s="15" t="s">
        <v>21</v>
      </c>
      <c r="K9" s="15">
        <v>-1</v>
      </c>
      <c r="L9" s="15">
        <v>-1</v>
      </c>
      <c r="M9" s="12" t="s">
        <v>93</v>
      </c>
      <c r="Q9" t="s">
        <v>550</v>
      </c>
    </row>
    <row r="12" spans="1:21" ht="15.75" x14ac:dyDescent="0.25">
      <c r="A12" s="3" t="s">
        <v>96</v>
      </c>
      <c r="H12" s="3" t="s">
        <v>97</v>
      </c>
    </row>
    <row r="13" spans="1:21" x14ac:dyDescent="0.25">
      <c r="A13" s="4" t="s">
        <v>98</v>
      </c>
      <c r="F13">
        <f>COUNTIFS(B2:B9,"&lt;&gt;*_*",B2:B9,"&lt;&gt;")</f>
        <v>8</v>
      </c>
      <c r="H13" s="4" t="s">
        <v>98</v>
      </c>
      <c r="K13">
        <f>COUNTIFS(B2:B9,"&lt;&gt;*_*",B2:B9,"&lt;&gt;",R2:R9,"&lt;&gt;TRUE")</f>
        <v>8</v>
      </c>
    </row>
    <row r="14" spans="1:21" x14ac:dyDescent="0.25">
      <c r="A14" s="4" t="s">
        <v>99</v>
      </c>
      <c r="F14">
        <f>COUNTIFS(F2:F9,"&gt;0")</f>
        <v>4</v>
      </c>
      <c r="H14" s="4" t="s">
        <v>99</v>
      </c>
      <c r="K14">
        <f>COUNTIFS(F2:F9,"&gt;0",R2:R9,"&lt;&gt;TRUE")</f>
        <v>4</v>
      </c>
    </row>
    <row r="15" spans="1:21" x14ac:dyDescent="0.25">
      <c r="A15" s="4" t="s">
        <v>100</v>
      </c>
      <c r="F15">
        <f>COUNTIFS(G2:G9,"&gt;0")</f>
        <v>0</v>
      </c>
      <c r="H15" s="4" t="s">
        <v>100</v>
      </c>
      <c r="K15">
        <f>COUNTIFS(G2:G9,"&gt;0",S2:S9,"&lt;&gt;TRUE")</f>
        <v>0</v>
      </c>
    </row>
    <row r="16" spans="1:21" x14ac:dyDescent="0.25">
      <c r="A16" s="4" t="s">
        <v>101</v>
      </c>
      <c r="F16">
        <f>COUNTIFS(F2:F9,"&lt;&gt;-1",F2:F9,"&lt;&gt;0",F2:F9,"&lt;2")</f>
        <v>0</v>
      </c>
      <c r="H16" s="4" t="s">
        <v>101</v>
      </c>
      <c r="K16">
        <f>COUNTIFS(F2:F9,"&lt;&gt;-1",F2:F9,"&lt;&gt;0",F2:F9,"&lt;2",R2:R9,"&lt;&gt;TRUE")</f>
        <v>0</v>
      </c>
    </row>
    <row r="17" spans="1:11" x14ac:dyDescent="0.25">
      <c r="A17" s="4" t="s">
        <v>102</v>
      </c>
      <c r="F17">
        <f>COUNTIFS(G2:G9,"&lt;&gt;-1",G2:G9,"&lt;&gt;0",G2:G9,"&lt;2")</f>
        <v>0</v>
      </c>
      <c r="H17" s="4" t="s">
        <v>102</v>
      </c>
      <c r="K17">
        <f>COUNTIFS(G2:G9,"&lt;&gt;-1",G2:G9,"&lt;&gt;0",G2:G9,"&lt;2",S2:S9,"&lt;&gt;TRUE")</f>
        <v>0</v>
      </c>
    </row>
    <row r="18" spans="1:11" x14ac:dyDescent="0.25">
      <c r="A18" s="4" t="s">
        <v>103</v>
      </c>
      <c r="F18">
        <f>COUNTIFS(F2:F9,"=-1")+COUNTIFS(F2:F9,"=-3")</f>
        <v>4</v>
      </c>
      <c r="H18" s="4" t="s">
        <v>103</v>
      </c>
      <c r="K18">
        <f>COUNTIFS(F2:F9,"=-1",R2:R9,"&lt;&gt;TRUE")+COUNTIFS(F2:F9,"=-3",R2:R9,"&lt;&gt;TRUE")</f>
        <v>4</v>
      </c>
    </row>
    <row r="19" spans="1:11" x14ac:dyDescent="0.25">
      <c r="A19" s="4" t="s">
        <v>104</v>
      </c>
      <c r="F19">
        <f>COUNTIFS(G2:G9,"=-1")+COUNTIFS(G2:G9,"=-3")</f>
        <v>8</v>
      </c>
      <c r="H19" s="4" t="s">
        <v>104</v>
      </c>
      <c r="K19">
        <f>COUNTIFS(G2:G9,"=-1",S2:S9,"&lt;&gt;TRUE")+COUNTIFS(G2:G9,"=-3",S2:S9,"&lt;&gt;TRUE")</f>
        <v>8</v>
      </c>
    </row>
    <row r="20" spans="1:11" x14ac:dyDescent="0.25">
      <c r="A20" s="4" t="s">
        <v>105</v>
      </c>
      <c r="F20" s="8">
        <f>F14/F13</f>
        <v>0.5</v>
      </c>
      <c r="H20" s="4" t="s">
        <v>105</v>
      </c>
      <c r="K20" s="8">
        <f>K14/K13</f>
        <v>0.5</v>
      </c>
    </row>
    <row r="21" spans="1:11" x14ac:dyDescent="0.25">
      <c r="A21" s="4" t="s">
        <v>106</v>
      </c>
      <c r="F21" s="8">
        <f>F15/F13</f>
        <v>0</v>
      </c>
      <c r="H21" s="4" t="s">
        <v>107</v>
      </c>
      <c r="K21" s="8">
        <f>K15/K13</f>
        <v>0</v>
      </c>
    </row>
    <row r="22" spans="1:11" x14ac:dyDescent="0.25">
      <c r="A22" s="4" t="s">
        <v>108</v>
      </c>
      <c r="F22" s="8">
        <f>F14/(F14+F16)</f>
        <v>1</v>
      </c>
      <c r="H22" s="4" t="s">
        <v>108</v>
      </c>
      <c r="K22" s="8">
        <f>K14/(K14+K16)</f>
        <v>1</v>
      </c>
    </row>
    <row r="23" spans="1:11" x14ac:dyDescent="0.25">
      <c r="A23" s="4" t="s">
        <v>109</v>
      </c>
      <c r="F23" s="17" t="s">
        <v>538</v>
      </c>
      <c r="H23" s="4" t="s">
        <v>109</v>
      </c>
      <c r="K23" s="17" t="s">
        <v>538</v>
      </c>
    </row>
    <row r="26" spans="1:11" ht="15.75" x14ac:dyDescent="0.25">
      <c r="A26" s="3" t="s">
        <v>110</v>
      </c>
      <c r="H26" s="3" t="s">
        <v>111</v>
      </c>
    </row>
    <row r="27" spans="1:11" x14ac:dyDescent="0.25">
      <c r="A27" s="4" t="s">
        <v>98</v>
      </c>
      <c r="F27">
        <f>COUNTIFS(H2:H9,"&lt;&gt;*_FP",H2:H9,"&lt;&gt;",H2:H9,"&lt;&gt;no structure")</f>
        <v>8</v>
      </c>
      <c r="H27" s="4" t="s">
        <v>98</v>
      </c>
      <c r="K27">
        <f>COUNTIFS(H2:H9,"&lt;&gt;*_FP",H2:H9,"&lt;&gt;",H2:H9,"&lt;&gt;no structure",T2:T9,"&lt;&gt;TRUE")</f>
        <v>8</v>
      </c>
    </row>
    <row r="28" spans="1:11" x14ac:dyDescent="0.25">
      <c r="A28" s="4" t="s">
        <v>99</v>
      </c>
      <c r="F28">
        <f>COUNTIFS(K2:K9,"&gt;0")</f>
        <v>3</v>
      </c>
      <c r="H28" s="4" t="s">
        <v>99</v>
      </c>
      <c r="K28">
        <f>COUNTIFS(K2:K9,"&gt;0",T2:T9,"&lt;&gt;TRUE")</f>
        <v>3</v>
      </c>
    </row>
    <row r="29" spans="1:11" x14ac:dyDescent="0.25">
      <c r="A29" s="4" t="s">
        <v>100</v>
      </c>
      <c r="F29">
        <f>COUNTIFS(L2:L9,"&gt;0")</f>
        <v>0</v>
      </c>
      <c r="H29" s="4" t="s">
        <v>100</v>
      </c>
      <c r="K29">
        <f>COUNTIFS(L2:L9,"&gt;0",U2:U9,"&lt;&gt;TRUE")</f>
        <v>0</v>
      </c>
    </row>
    <row r="30" spans="1:11" x14ac:dyDescent="0.25">
      <c r="A30" s="4" t="s">
        <v>101</v>
      </c>
      <c r="F30">
        <f>COUNTIFS(K2:K9,"&lt;&gt;-1",K2:K9,"&lt;&gt;0",K2:K9,"&lt;2")</f>
        <v>0</v>
      </c>
      <c r="H30" s="4" t="s">
        <v>101</v>
      </c>
      <c r="K30">
        <f>COUNTIFS(K2:K9,"&lt;&gt;-1",K2:K9,"&lt;&gt;0",K2:K9,"&lt;2",T2:T9,"&lt;&gt;TRUE")</f>
        <v>0</v>
      </c>
    </row>
    <row r="31" spans="1:11" x14ac:dyDescent="0.25">
      <c r="A31" s="4" t="s">
        <v>102</v>
      </c>
      <c r="F31">
        <f>COUNTIFS(L2:L9,"&lt;&gt;-1",L2:L9,"&lt;&gt;0",L2:L9,"&lt;2")</f>
        <v>0</v>
      </c>
      <c r="H31" s="4" t="s">
        <v>102</v>
      </c>
      <c r="K31">
        <f>COUNTIFS(L2:L9,"&lt;&gt;-1",L2:L9,"&lt;&gt;0",L2:L9,"&lt;2",U2:U9,"&lt;&gt;TRUE")</f>
        <v>0</v>
      </c>
    </row>
    <row r="32" spans="1:11" x14ac:dyDescent="0.25">
      <c r="A32" s="4" t="s">
        <v>103</v>
      </c>
      <c r="F32">
        <f>COUNTIFS(K2:K9,"=-1")+COUNTIFS(K2:K9,"=-3")</f>
        <v>5</v>
      </c>
      <c r="H32" s="4" t="s">
        <v>103</v>
      </c>
      <c r="K32">
        <f>COUNTIFS(K2:K9,"=-1",T2:T9,"&lt;&gt;TRUE")+COUNTIFS(K2:K9,"=-3",T2:T9,"&lt;&gt;TRUE")</f>
        <v>5</v>
      </c>
    </row>
    <row r="33" spans="1:11" x14ac:dyDescent="0.25">
      <c r="A33" s="4" t="s">
        <v>104</v>
      </c>
      <c r="F33">
        <f>COUNTIFS(L2:L9,"=-1")+COUNTIFS(L2:L9,"=-3")</f>
        <v>8</v>
      </c>
      <c r="H33" s="4" t="s">
        <v>104</v>
      </c>
      <c r="K33">
        <f>COUNTIFS(L2:L9,"=-1",U2:U9,"&lt;&gt;TRUE")+COUNTIFS(L2:L9,"=-3",U2:U9,"&lt;&gt;TRUE")</f>
        <v>8</v>
      </c>
    </row>
    <row r="34" spans="1:11" x14ac:dyDescent="0.25">
      <c r="A34" s="4" t="s">
        <v>105</v>
      </c>
      <c r="F34" s="8">
        <f>F28/F27</f>
        <v>0.375</v>
      </c>
      <c r="H34" s="4" t="s">
        <v>105</v>
      </c>
      <c r="K34" s="8">
        <f>K28/K27</f>
        <v>0.375</v>
      </c>
    </row>
    <row r="35" spans="1:11" x14ac:dyDescent="0.25">
      <c r="A35" s="4" t="s">
        <v>106</v>
      </c>
      <c r="F35" s="8">
        <f>F29/F27</f>
        <v>0</v>
      </c>
      <c r="H35" s="4" t="s">
        <v>107</v>
      </c>
      <c r="K35" s="8">
        <f>K29/K27</f>
        <v>0</v>
      </c>
    </row>
    <row r="36" spans="1:11" x14ac:dyDescent="0.25">
      <c r="A36" s="4" t="s">
        <v>108</v>
      </c>
      <c r="F36" s="8">
        <f>F28/(F28+F30)</f>
        <v>1</v>
      </c>
      <c r="H36" s="4" t="s">
        <v>108</v>
      </c>
      <c r="K36" s="8">
        <f>K28/(K28+K30)</f>
        <v>1</v>
      </c>
    </row>
    <row r="37" spans="1:11" x14ac:dyDescent="0.25">
      <c r="A37" s="4" t="s">
        <v>109</v>
      </c>
      <c r="F37" s="17" t="s">
        <v>538</v>
      </c>
      <c r="H37" s="4" t="s">
        <v>109</v>
      </c>
      <c r="K37" s="17" t="s">
        <v>538</v>
      </c>
    </row>
    <row r="40" spans="1:11" ht="15.75" x14ac:dyDescent="0.25">
      <c r="A40" s="3" t="s">
        <v>112</v>
      </c>
    </row>
    <row r="41" spans="1:11" x14ac:dyDescent="0.25">
      <c r="A41" s="1" t="s">
        <v>113</v>
      </c>
    </row>
    <row r="42" spans="1:11" x14ac:dyDescent="0.25">
      <c r="A42" s="5" t="s">
        <v>114</v>
      </c>
    </row>
    <row r="44" spans="1:11" x14ac:dyDescent="0.25">
      <c r="A44" s="1" t="s">
        <v>115</v>
      </c>
    </row>
    <row r="45" spans="1:11" x14ac:dyDescent="0.25">
      <c r="A45" s="6" t="s">
        <v>116</v>
      </c>
    </row>
    <row r="46" spans="1:11" x14ac:dyDescent="0.25">
      <c r="A46" s="7" t="s">
        <v>117</v>
      </c>
    </row>
    <row r="47" spans="1:11" x14ac:dyDescent="0.25">
      <c r="A47" s="5" t="s">
        <v>118</v>
      </c>
    </row>
    <row r="49" spans="1:1" x14ac:dyDescent="0.25">
      <c r="A49" s="4" t="s">
        <v>119</v>
      </c>
    </row>
    <row r="50" spans="1:1" x14ac:dyDescent="0.25">
      <c r="A50" t="s">
        <v>120</v>
      </c>
    </row>
    <row r="51" spans="1:1" x14ac:dyDescent="0.25">
      <c r="A51" t="s">
        <v>121</v>
      </c>
    </row>
    <row r="52" spans="1:1" x14ac:dyDescent="0.25">
      <c r="A52" t="s">
        <v>122</v>
      </c>
    </row>
    <row r="53" spans="1:1" x14ac:dyDescent="0.25">
      <c r="A53" t="s">
        <v>123</v>
      </c>
    </row>
    <row r="54" spans="1:1" x14ac:dyDescent="0.25">
      <c r="A54" t="s">
        <v>124</v>
      </c>
    </row>
    <row r="55" spans="1:1" x14ac:dyDescent="0.25">
      <c r="A55" t="s">
        <v>125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202</v>
      </c>
      <c r="B2" s="1" t="s">
        <v>203</v>
      </c>
      <c r="C2" t="s">
        <v>204</v>
      </c>
      <c r="D2" s="1" t="s">
        <v>203</v>
      </c>
      <c r="E2" s="5" t="s">
        <v>21</v>
      </c>
      <c r="F2" s="1">
        <v>2</v>
      </c>
      <c r="G2" s="5">
        <v>-1</v>
      </c>
      <c r="H2" s="1" t="s">
        <v>205</v>
      </c>
      <c r="I2" s="1" t="s">
        <v>206</v>
      </c>
      <c r="J2" s="5" t="s">
        <v>21</v>
      </c>
      <c r="K2" s="1">
        <v>2</v>
      </c>
      <c r="L2" s="5">
        <v>-1</v>
      </c>
      <c r="M2" t="s">
        <v>45</v>
      </c>
      <c r="N2" t="s">
        <v>207</v>
      </c>
      <c r="O2" t="s">
        <v>17</v>
      </c>
    </row>
    <row r="3" spans="1:21" x14ac:dyDescent="0.25">
      <c r="H3" s="1" t="s">
        <v>208</v>
      </c>
      <c r="I3" s="1" t="s">
        <v>208</v>
      </c>
      <c r="J3" s="5" t="s">
        <v>21</v>
      </c>
      <c r="K3" s="1">
        <v>2</v>
      </c>
      <c r="L3" s="5">
        <v>-1</v>
      </c>
      <c r="M3" t="s">
        <v>45</v>
      </c>
      <c r="N3" t="s">
        <v>207</v>
      </c>
      <c r="O3" t="s">
        <v>17</v>
      </c>
    </row>
    <row r="4" spans="1:21" x14ac:dyDescent="0.25">
      <c r="A4" t="s">
        <v>202</v>
      </c>
      <c r="B4" s="1" t="s">
        <v>209</v>
      </c>
      <c r="C4" t="s">
        <v>204</v>
      </c>
      <c r="D4" s="1" t="s">
        <v>209</v>
      </c>
      <c r="E4" s="5" t="s">
        <v>21</v>
      </c>
      <c r="F4" s="1">
        <v>2</v>
      </c>
      <c r="G4" s="5">
        <v>-1</v>
      </c>
      <c r="H4" s="1" t="s">
        <v>210</v>
      </c>
      <c r="I4" s="1" t="s">
        <v>210</v>
      </c>
      <c r="J4" s="5" t="s">
        <v>21</v>
      </c>
      <c r="K4" s="1">
        <v>2</v>
      </c>
      <c r="L4" s="5">
        <v>-1</v>
      </c>
      <c r="M4" t="s">
        <v>63</v>
      </c>
      <c r="N4" t="s">
        <v>211</v>
      </c>
      <c r="O4" t="s">
        <v>17</v>
      </c>
    </row>
    <row r="5" spans="1:21" x14ac:dyDescent="0.25">
      <c r="A5" t="s">
        <v>202</v>
      </c>
      <c r="B5" s="1" t="s">
        <v>212</v>
      </c>
      <c r="C5" t="s">
        <v>213</v>
      </c>
      <c r="D5" t="s">
        <v>209</v>
      </c>
      <c r="E5" t="s">
        <v>21</v>
      </c>
      <c r="F5">
        <v>0</v>
      </c>
      <c r="G5">
        <v>0</v>
      </c>
      <c r="M5" t="s">
        <v>63</v>
      </c>
      <c r="N5" t="s">
        <v>214</v>
      </c>
      <c r="O5" t="s">
        <v>17</v>
      </c>
      <c r="Q5" t="s">
        <v>54</v>
      </c>
      <c r="R5" t="b">
        <v>1</v>
      </c>
      <c r="S5" t="b">
        <v>1</v>
      </c>
    </row>
    <row r="6" spans="1:21" x14ac:dyDescent="0.25">
      <c r="A6" t="s">
        <v>202</v>
      </c>
      <c r="B6" s="1" t="s">
        <v>215</v>
      </c>
      <c r="C6" t="s">
        <v>204</v>
      </c>
      <c r="D6" s="1" t="s">
        <v>215</v>
      </c>
      <c r="E6" s="5" t="s">
        <v>21</v>
      </c>
      <c r="F6" s="1">
        <v>2</v>
      </c>
      <c r="G6" s="5">
        <v>-1</v>
      </c>
      <c r="H6" s="1" t="s">
        <v>216</v>
      </c>
      <c r="I6" s="1" t="s">
        <v>216</v>
      </c>
      <c r="J6" s="5" t="s">
        <v>21</v>
      </c>
      <c r="K6" s="1">
        <v>2</v>
      </c>
      <c r="L6" s="5">
        <v>-1</v>
      </c>
      <c r="M6" t="s">
        <v>217</v>
      </c>
      <c r="N6" t="s">
        <v>218</v>
      </c>
      <c r="O6" t="s">
        <v>17</v>
      </c>
    </row>
    <row r="7" spans="1:21" x14ac:dyDescent="0.25">
      <c r="A7" t="s">
        <v>202</v>
      </c>
      <c r="B7" s="1" t="s">
        <v>219</v>
      </c>
      <c r="C7" t="s">
        <v>204</v>
      </c>
      <c r="D7" s="1" t="s">
        <v>219</v>
      </c>
      <c r="E7" s="5" t="s">
        <v>21</v>
      </c>
      <c r="F7" s="1">
        <v>2</v>
      </c>
      <c r="G7" s="5">
        <v>-1</v>
      </c>
      <c r="H7" s="1" t="s">
        <v>220</v>
      </c>
      <c r="I7" s="1" t="s">
        <v>220</v>
      </c>
      <c r="J7" s="5" t="s">
        <v>21</v>
      </c>
      <c r="K7" s="1">
        <v>2</v>
      </c>
      <c r="L7" s="5">
        <v>-1</v>
      </c>
      <c r="M7" t="s">
        <v>221</v>
      </c>
      <c r="N7" t="s">
        <v>222</v>
      </c>
      <c r="O7" t="s">
        <v>17</v>
      </c>
    </row>
    <row r="8" spans="1:21" x14ac:dyDescent="0.25">
      <c r="H8" s="1" t="s">
        <v>223</v>
      </c>
      <c r="I8" s="1" t="s">
        <v>223</v>
      </c>
      <c r="J8" s="5" t="s">
        <v>21</v>
      </c>
      <c r="K8" s="1">
        <v>2</v>
      </c>
      <c r="L8" s="5">
        <v>-1</v>
      </c>
      <c r="M8" t="s">
        <v>33</v>
      </c>
      <c r="N8" t="s">
        <v>222</v>
      </c>
      <c r="O8" t="s">
        <v>17</v>
      </c>
    </row>
    <row r="9" spans="1:21" x14ac:dyDescent="0.25">
      <c r="A9" t="s">
        <v>202</v>
      </c>
      <c r="B9" s="1" t="s">
        <v>224</v>
      </c>
      <c r="C9" t="s">
        <v>204</v>
      </c>
      <c r="D9" t="s">
        <v>225</v>
      </c>
      <c r="E9" t="s">
        <v>21</v>
      </c>
      <c r="F9">
        <v>0</v>
      </c>
      <c r="G9">
        <v>0</v>
      </c>
      <c r="M9" t="s">
        <v>152</v>
      </c>
      <c r="N9" t="s">
        <v>141</v>
      </c>
      <c r="O9" t="s">
        <v>17</v>
      </c>
      <c r="Q9" t="s">
        <v>54</v>
      </c>
    </row>
    <row r="10" spans="1:21" x14ac:dyDescent="0.25">
      <c r="A10" t="s">
        <v>202</v>
      </c>
      <c r="B10" s="1" t="s">
        <v>226</v>
      </c>
      <c r="C10" t="s">
        <v>204</v>
      </c>
      <c r="D10" t="s">
        <v>227</v>
      </c>
      <c r="E10" t="s">
        <v>21</v>
      </c>
      <c r="F10">
        <v>0</v>
      </c>
      <c r="G10">
        <v>0</v>
      </c>
      <c r="M10" t="s">
        <v>228</v>
      </c>
      <c r="N10" t="s">
        <v>229</v>
      </c>
      <c r="O10" t="s">
        <v>17</v>
      </c>
      <c r="Q10" t="s">
        <v>54</v>
      </c>
    </row>
    <row r="11" spans="1:21" x14ac:dyDescent="0.25">
      <c r="A11" t="s">
        <v>202</v>
      </c>
      <c r="B11" s="1" t="s">
        <v>230</v>
      </c>
      <c r="C11" t="s">
        <v>204</v>
      </c>
      <c r="D11" s="1" t="s">
        <v>230</v>
      </c>
      <c r="E11" s="5" t="s">
        <v>21</v>
      </c>
      <c r="F11" s="1">
        <v>2</v>
      </c>
      <c r="G11" s="5">
        <v>-1</v>
      </c>
      <c r="H11" s="1" t="s">
        <v>231</v>
      </c>
      <c r="I11" s="1" t="s">
        <v>231</v>
      </c>
      <c r="J11" s="5" t="s">
        <v>21</v>
      </c>
      <c r="K11" s="1">
        <v>2</v>
      </c>
      <c r="L11" s="5">
        <v>-1</v>
      </c>
      <c r="M11" t="s">
        <v>76</v>
      </c>
      <c r="N11" t="s">
        <v>232</v>
      </c>
      <c r="O11" t="s">
        <v>17</v>
      </c>
    </row>
    <row r="12" spans="1:21" x14ac:dyDescent="0.25">
      <c r="A12" t="s">
        <v>202</v>
      </c>
      <c r="B12" s="1" t="s">
        <v>233</v>
      </c>
      <c r="C12" t="s">
        <v>204</v>
      </c>
      <c r="D12" s="1" t="s">
        <v>233</v>
      </c>
      <c r="E12" s="5" t="s">
        <v>21</v>
      </c>
      <c r="F12" s="1">
        <v>2</v>
      </c>
      <c r="G12" s="5">
        <v>-1</v>
      </c>
      <c r="H12" s="1" t="s">
        <v>234</v>
      </c>
      <c r="I12" s="1" t="s">
        <v>234</v>
      </c>
      <c r="J12" s="5" t="s">
        <v>21</v>
      </c>
      <c r="K12" s="1">
        <v>2</v>
      </c>
      <c r="L12" s="5">
        <v>-1</v>
      </c>
      <c r="M12" t="s">
        <v>128</v>
      </c>
      <c r="N12" t="s">
        <v>235</v>
      </c>
      <c r="O12" t="s">
        <v>17</v>
      </c>
    </row>
    <row r="13" spans="1:21" x14ac:dyDescent="0.25">
      <c r="A13" t="s">
        <v>202</v>
      </c>
      <c r="B13" s="1" t="s">
        <v>19</v>
      </c>
      <c r="C13" t="s">
        <v>204</v>
      </c>
      <c r="D13" s="1" t="s">
        <v>19</v>
      </c>
      <c r="E13" s="5" t="s">
        <v>21</v>
      </c>
      <c r="F13" s="1">
        <v>2</v>
      </c>
      <c r="G13" s="5">
        <v>-1</v>
      </c>
      <c r="H13" s="1" t="s">
        <v>22</v>
      </c>
      <c r="I13" s="1" t="s">
        <v>22</v>
      </c>
      <c r="J13" s="5" t="s">
        <v>21</v>
      </c>
      <c r="K13" s="1">
        <v>2</v>
      </c>
      <c r="L13" s="5">
        <v>-1</v>
      </c>
      <c r="M13" t="s">
        <v>88</v>
      </c>
      <c r="N13" t="s">
        <v>236</v>
      </c>
      <c r="O13" t="s">
        <v>17</v>
      </c>
    </row>
    <row r="14" spans="1:21" x14ac:dyDescent="0.25">
      <c r="A14" t="s">
        <v>202</v>
      </c>
      <c r="B14" s="1" t="s">
        <v>19</v>
      </c>
      <c r="C14" t="s">
        <v>213</v>
      </c>
      <c r="D14" s="1" t="s">
        <v>19</v>
      </c>
      <c r="E14" s="5" t="s">
        <v>21</v>
      </c>
      <c r="F14" s="1">
        <v>2</v>
      </c>
      <c r="G14" s="5">
        <v>-1</v>
      </c>
      <c r="H14" s="1" t="s">
        <v>22</v>
      </c>
      <c r="I14" s="1" t="s">
        <v>22</v>
      </c>
      <c r="J14" s="5" t="s">
        <v>21</v>
      </c>
      <c r="K14" s="1">
        <v>2</v>
      </c>
      <c r="L14" s="5">
        <v>-1</v>
      </c>
      <c r="M14" t="s">
        <v>88</v>
      </c>
      <c r="N14" t="s">
        <v>236</v>
      </c>
      <c r="O14" t="s">
        <v>17</v>
      </c>
      <c r="R14" t="b">
        <v>1</v>
      </c>
      <c r="S14" t="b">
        <v>1</v>
      </c>
      <c r="T14" t="b">
        <v>1</v>
      </c>
      <c r="U14" t="b">
        <v>1</v>
      </c>
    </row>
    <row r="15" spans="1:21" x14ac:dyDescent="0.25">
      <c r="A15" t="s">
        <v>202</v>
      </c>
      <c r="B15" s="1" t="s">
        <v>26</v>
      </c>
      <c r="C15" t="s">
        <v>204</v>
      </c>
      <c r="D15" s="1" t="s">
        <v>26</v>
      </c>
      <c r="E15" s="5" t="s">
        <v>21</v>
      </c>
      <c r="F15" s="1">
        <v>2</v>
      </c>
      <c r="G15" s="5">
        <v>-1</v>
      </c>
      <c r="H15" s="1" t="s">
        <v>27</v>
      </c>
      <c r="I15" s="1" t="s">
        <v>27</v>
      </c>
      <c r="J15" s="5" t="s">
        <v>21</v>
      </c>
      <c r="K15" s="1">
        <v>2</v>
      </c>
      <c r="L15" s="5">
        <v>-1</v>
      </c>
      <c r="M15" t="s">
        <v>36</v>
      </c>
      <c r="N15" t="s">
        <v>237</v>
      </c>
      <c r="O15" t="s">
        <v>17</v>
      </c>
    </row>
    <row r="16" spans="1:21" x14ac:dyDescent="0.25">
      <c r="A16" t="s">
        <v>202</v>
      </c>
      <c r="B16" s="1" t="s">
        <v>26</v>
      </c>
      <c r="C16" t="s">
        <v>213</v>
      </c>
      <c r="D16" s="1" t="s">
        <v>26</v>
      </c>
      <c r="E16" s="5" t="s">
        <v>21</v>
      </c>
      <c r="F16" s="1">
        <v>2</v>
      </c>
      <c r="G16" s="5">
        <v>-1</v>
      </c>
      <c r="H16" s="1" t="s">
        <v>27</v>
      </c>
      <c r="I16" s="1" t="s">
        <v>27</v>
      </c>
      <c r="J16" s="5" t="s">
        <v>21</v>
      </c>
      <c r="K16" s="1">
        <v>2</v>
      </c>
      <c r="L16" s="5">
        <v>-1</v>
      </c>
      <c r="M16" t="s">
        <v>36</v>
      </c>
      <c r="N16" t="s">
        <v>237</v>
      </c>
      <c r="O16" t="s">
        <v>17</v>
      </c>
      <c r="R16" t="b">
        <v>1</v>
      </c>
      <c r="S16" t="b">
        <v>1</v>
      </c>
      <c r="T16" t="b">
        <v>1</v>
      </c>
      <c r="U16" t="b">
        <v>1</v>
      </c>
    </row>
    <row r="17" spans="1:21" x14ac:dyDescent="0.25">
      <c r="A17" t="s">
        <v>202</v>
      </c>
      <c r="B17" s="1" t="s">
        <v>238</v>
      </c>
      <c r="C17" t="s">
        <v>204</v>
      </c>
      <c r="D17" s="1" t="s">
        <v>238</v>
      </c>
      <c r="E17" s="5" t="s">
        <v>21</v>
      </c>
      <c r="F17" s="1">
        <v>2</v>
      </c>
      <c r="G17" s="5">
        <v>-1</v>
      </c>
      <c r="H17" s="1" t="s">
        <v>239</v>
      </c>
      <c r="I17" s="1" t="s">
        <v>239</v>
      </c>
      <c r="J17" s="5" t="s">
        <v>21</v>
      </c>
      <c r="K17" s="1">
        <v>2</v>
      </c>
      <c r="L17" s="5">
        <v>-1</v>
      </c>
      <c r="M17" t="s">
        <v>41</v>
      </c>
      <c r="N17" t="s">
        <v>240</v>
      </c>
      <c r="O17" t="s">
        <v>17</v>
      </c>
    </row>
    <row r="18" spans="1:21" x14ac:dyDescent="0.25">
      <c r="H18" s="1" t="s">
        <v>241</v>
      </c>
      <c r="I18" s="1" t="s">
        <v>241</v>
      </c>
      <c r="J18" s="5" t="s">
        <v>21</v>
      </c>
      <c r="K18" s="1">
        <v>2</v>
      </c>
      <c r="L18" s="5">
        <v>-1</v>
      </c>
      <c r="M18" t="s">
        <v>76</v>
      </c>
      <c r="N18" t="s">
        <v>242</v>
      </c>
      <c r="O18" t="s">
        <v>17</v>
      </c>
    </row>
    <row r="19" spans="1:21" x14ac:dyDescent="0.25">
      <c r="A19" t="s">
        <v>202</v>
      </c>
      <c r="B19" s="14" t="s">
        <v>238</v>
      </c>
      <c r="C19" t="s">
        <v>213</v>
      </c>
      <c r="D19" s="15" t="s">
        <v>21</v>
      </c>
      <c r="E19" s="15" t="s">
        <v>21</v>
      </c>
      <c r="F19" s="15">
        <v>-1</v>
      </c>
      <c r="G19" s="15">
        <v>-1</v>
      </c>
      <c r="H19" s="14" t="s">
        <v>241</v>
      </c>
      <c r="I19" s="15" t="s">
        <v>21</v>
      </c>
      <c r="J19" s="15" t="s">
        <v>21</v>
      </c>
      <c r="K19" s="15">
        <v>-1</v>
      </c>
      <c r="L19" s="15">
        <v>-1</v>
      </c>
      <c r="M19" t="s">
        <v>76</v>
      </c>
      <c r="N19" t="s">
        <v>17</v>
      </c>
      <c r="Q19" t="s">
        <v>553</v>
      </c>
      <c r="R19" t="b">
        <v>1</v>
      </c>
      <c r="S19" t="b">
        <v>1</v>
      </c>
      <c r="T19" t="b">
        <v>1</v>
      </c>
      <c r="U19" t="b">
        <v>1</v>
      </c>
    </row>
    <row r="20" spans="1:21" x14ac:dyDescent="0.25">
      <c r="A20" t="s">
        <v>202</v>
      </c>
      <c r="B20" s="1" t="s">
        <v>243</v>
      </c>
      <c r="C20" t="s">
        <v>204</v>
      </c>
      <c r="D20" s="1" t="s">
        <v>243</v>
      </c>
      <c r="E20" s="5" t="s">
        <v>21</v>
      </c>
      <c r="F20" s="1">
        <v>2</v>
      </c>
      <c r="G20" s="5">
        <v>-1</v>
      </c>
      <c r="H20" s="1" t="s">
        <v>244</v>
      </c>
      <c r="I20" s="1" t="s">
        <v>244</v>
      </c>
      <c r="J20" s="5" t="s">
        <v>21</v>
      </c>
      <c r="K20" s="1">
        <v>2</v>
      </c>
      <c r="L20" s="5">
        <v>-1</v>
      </c>
      <c r="M20" t="s">
        <v>28</v>
      </c>
      <c r="N20" t="s">
        <v>29</v>
      </c>
      <c r="O20" t="s">
        <v>17</v>
      </c>
    </row>
    <row r="21" spans="1:21" x14ac:dyDescent="0.25">
      <c r="A21" t="s">
        <v>202</v>
      </c>
      <c r="B21" s="1" t="s">
        <v>245</v>
      </c>
      <c r="C21" t="s">
        <v>204</v>
      </c>
      <c r="D21" s="1" t="s">
        <v>245</v>
      </c>
      <c r="E21" s="5" t="s">
        <v>21</v>
      </c>
      <c r="F21" s="1">
        <v>2</v>
      </c>
      <c r="G21" s="5">
        <v>-1</v>
      </c>
      <c r="H21" s="1" t="s">
        <v>246</v>
      </c>
      <c r="I21" s="1" t="s">
        <v>246</v>
      </c>
      <c r="J21" s="5" t="s">
        <v>21</v>
      </c>
      <c r="K21" s="1">
        <v>2</v>
      </c>
      <c r="L21" s="5">
        <v>-1</v>
      </c>
      <c r="M21" t="s">
        <v>201</v>
      </c>
      <c r="N21" t="s">
        <v>247</v>
      </c>
      <c r="O21" t="s">
        <v>17</v>
      </c>
    </row>
    <row r="22" spans="1:21" x14ac:dyDescent="0.25">
      <c r="H22" s="1" t="s">
        <v>248</v>
      </c>
      <c r="I22" s="1" t="s">
        <v>248</v>
      </c>
      <c r="J22" s="5" t="s">
        <v>21</v>
      </c>
      <c r="K22" s="1">
        <v>2</v>
      </c>
      <c r="L22" s="5">
        <v>-1</v>
      </c>
      <c r="M22" t="s">
        <v>201</v>
      </c>
      <c r="N22" t="s">
        <v>247</v>
      </c>
      <c r="O22" t="s">
        <v>17</v>
      </c>
    </row>
    <row r="23" spans="1:21" x14ac:dyDescent="0.25">
      <c r="A23" t="s">
        <v>202</v>
      </c>
      <c r="B23" s="1" t="s">
        <v>249</v>
      </c>
      <c r="C23" t="s">
        <v>204</v>
      </c>
      <c r="D23" s="1" t="s">
        <v>249</v>
      </c>
      <c r="E23" s="5" t="s">
        <v>21</v>
      </c>
      <c r="F23" s="1">
        <v>2</v>
      </c>
      <c r="G23" s="5">
        <v>-1</v>
      </c>
      <c r="H23" s="1" t="s">
        <v>250</v>
      </c>
      <c r="I23" s="1" t="s">
        <v>251</v>
      </c>
      <c r="J23" s="5" t="s">
        <v>21</v>
      </c>
      <c r="K23" s="1">
        <v>2</v>
      </c>
      <c r="L23" s="5">
        <v>-1</v>
      </c>
      <c r="M23" t="s">
        <v>63</v>
      </c>
      <c r="N23" t="s">
        <v>252</v>
      </c>
      <c r="O23" t="s">
        <v>17</v>
      </c>
    </row>
    <row r="24" spans="1:21" x14ac:dyDescent="0.25">
      <c r="A24" t="s">
        <v>202</v>
      </c>
      <c r="B24" s="1" t="s">
        <v>253</v>
      </c>
      <c r="C24" t="s">
        <v>204</v>
      </c>
      <c r="D24" s="1" t="s">
        <v>253</v>
      </c>
      <c r="E24" s="5" t="s">
        <v>21</v>
      </c>
      <c r="F24" s="1">
        <v>2</v>
      </c>
      <c r="G24" s="5">
        <v>-1</v>
      </c>
      <c r="H24" s="1" t="s">
        <v>254</v>
      </c>
      <c r="I24" s="1" t="s">
        <v>255</v>
      </c>
      <c r="J24" s="5" t="s">
        <v>21</v>
      </c>
      <c r="K24" s="1">
        <v>2</v>
      </c>
      <c r="L24" s="5">
        <v>-1</v>
      </c>
      <c r="M24" t="s">
        <v>217</v>
      </c>
      <c r="N24" t="s">
        <v>256</v>
      </c>
      <c r="O24" t="s">
        <v>17</v>
      </c>
    </row>
    <row r="25" spans="1:21" x14ac:dyDescent="0.25">
      <c r="A25" t="s">
        <v>202</v>
      </c>
      <c r="B25" s="1" t="s">
        <v>257</v>
      </c>
      <c r="C25" t="s">
        <v>204</v>
      </c>
      <c r="D25" s="1" t="s">
        <v>257</v>
      </c>
      <c r="E25" s="5" t="s">
        <v>21</v>
      </c>
      <c r="F25" s="1">
        <v>2</v>
      </c>
      <c r="G25" s="5">
        <v>-1</v>
      </c>
      <c r="H25" s="1" t="s">
        <v>258</v>
      </c>
      <c r="I25" s="1" t="s">
        <v>258</v>
      </c>
      <c r="J25" s="5" t="s">
        <v>21</v>
      </c>
      <c r="K25" s="1">
        <v>2</v>
      </c>
      <c r="L25" s="5">
        <v>-1</v>
      </c>
      <c r="M25" t="s">
        <v>76</v>
      </c>
      <c r="N25" t="s">
        <v>259</v>
      </c>
      <c r="O25" t="s">
        <v>17</v>
      </c>
    </row>
    <row r="26" spans="1:21" x14ac:dyDescent="0.25">
      <c r="A26" t="s">
        <v>202</v>
      </c>
      <c r="B26" s="1" t="s">
        <v>260</v>
      </c>
      <c r="C26" t="s">
        <v>204</v>
      </c>
      <c r="D26" t="s">
        <v>261</v>
      </c>
      <c r="E26" t="s">
        <v>21</v>
      </c>
      <c r="F26">
        <v>0</v>
      </c>
      <c r="G26">
        <v>0</v>
      </c>
      <c r="M26" t="s">
        <v>134</v>
      </c>
      <c r="N26" t="s">
        <v>262</v>
      </c>
      <c r="O26" t="s">
        <v>17</v>
      </c>
      <c r="Q26" t="s">
        <v>54</v>
      </c>
    </row>
    <row r="27" spans="1:21" x14ac:dyDescent="0.25">
      <c r="A27" t="s">
        <v>202</v>
      </c>
      <c r="B27" s="1" t="s">
        <v>133</v>
      </c>
      <c r="C27" t="s">
        <v>204</v>
      </c>
      <c r="D27" s="1" t="s">
        <v>133</v>
      </c>
      <c r="E27" s="5" t="s">
        <v>21</v>
      </c>
      <c r="F27" s="1">
        <v>2</v>
      </c>
      <c r="G27" s="5">
        <v>-1</v>
      </c>
      <c r="H27" s="1" t="s">
        <v>263</v>
      </c>
      <c r="I27" s="1" t="s">
        <v>263</v>
      </c>
      <c r="J27" s="5" t="s">
        <v>21</v>
      </c>
      <c r="K27" s="1">
        <v>2</v>
      </c>
      <c r="L27" s="5">
        <v>-1</v>
      </c>
      <c r="M27" t="s">
        <v>264</v>
      </c>
      <c r="N27" t="s">
        <v>265</v>
      </c>
      <c r="O27" t="s">
        <v>17</v>
      </c>
    </row>
    <row r="28" spans="1:21" x14ac:dyDescent="0.25">
      <c r="A28" t="s">
        <v>202</v>
      </c>
      <c r="B28" s="1" t="s">
        <v>34</v>
      </c>
      <c r="C28" t="s">
        <v>204</v>
      </c>
      <c r="D28" s="1" t="s">
        <v>34</v>
      </c>
      <c r="E28" s="5" t="s">
        <v>21</v>
      </c>
      <c r="F28" s="1">
        <v>2</v>
      </c>
      <c r="G28" s="5">
        <v>-1</v>
      </c>
      <c r="H28" s="1" t="s">
        <v>35</v>
      </c>
      <c r="I28" s="1" t="s">
        <v>35</v>
      </c>
      <c r="J28" s="5" t="s">
        <v>21</v>
      </c>
      <c r="K28" s="1">
        <v>2</v>
      </c>
      <c r="L28" s="5">
        <v>-1</v>
      </c>
      <c r="M28" t="s">
        <v>266</v>
      </c>
      <c r="N28" t="s">
        <v>267</v>
      </c>
      <c r="O28" t="s">
        <v>17</v>
      </c>
    </row>
    <row r="29" spans="1:21" x14ac:dyDescent="0.25">
      <c r="B29" s="1"/>
      <c r="D29" s="1"/>
      <c r="E29" s="5"/>
      <c r="F29" s="1"/>
      <c r="G29" s="5"/>
      <c r="H29" s="14" t="s">
        <v>38</v>
      </c>
      <c r="I29" s="15" t="s">
        <v>21</v>
      </c>
      <c r="J29" s="15" t="s">
        <v>21</v>
      </c>
      <c r="K29" s="15">
        <v>-1</v>
      </c>
      <c r="L29" s="15">
        <v>-1</v>
      </c>
      <c r="M29" t="s">
        <v>201</v>
      </c>
      <c r="N29" t="s">
        <v>17</v>
      </c>
      <c r="Q29" t="s">
        <v>555</v>
      </c>
    </row>
    <row r="30" spans="1:21" x14ac:dyDescent="0.25">
      <c r="B30" s="1"/>
      <c r="D30" s="1"/>
      <c r="E30" s="5"/>
      <c r="F30" s="1"/>
      <c r="G30" s="5"/>
      <c r="H30" s="14" t="s">
        <v>503</v>
      </c>
      <c r="I30" s="15" t="s">
        <v>21</v>
      </c>
      <c r="J30" s="15" t="s">
        <v>21</v>
      </c>
      <c r="K30" s="15">
        <v>-1</v>
      </c>
      <c r="L30" s="15">
        <v>-1</v>
      </c>
      <c r="M30" t="s">
        <v>17</v>
      </c>
      <c r="N30" t="s">
        <v>17</v>
      </c>
      <c r="Q30" t="s">
        <v>554</v>
      </c>
    </row>
    <row r="31" spans="1:21" x14ac:dyDescent="0.25">
      <c r="A31" t="s">
        <v>202</v>
      </c>
      <c r="B31" s="14" t="s">
        <v>556</v>
      </c>
      <c r="C31" t="s">
        <v>213</v>
      </c>
      <c r="D31" t="s">
        <v>34</v>
      </c>
      <c r="E31" s="5" t="s">
        <v>21</v>
      </c>
      <c r="F31">
        <v>0</v>
      </c>
      <c r="G31">
        <v>0</v>
      </c>
      <c r="M31" t="s">
        <v>266</v>
      </c>
      <c r="N31" t="s">
        <v>268</v>
      </c>
      <c r="O31" t="s">
        <v>17</v>
      </c>
      <c r="Q31" t="s">
        <v>54</v>
      </c>
      <c r="R31" t="b">
        <v>1</v>
      </c>
      <c r="S31" t="b">
        <v>1</v>
      </c>
    </row>
    <row r="32" spans="1:21" x14ac:dyDescent="0.25">
      <c r="A32" t="s">
        <v>202</v>
      </c>
      <c r="B32" s="1" t="s">
        <v>39</v>
      </c>
      <c r="C32" t="s">
        <v>204</v>
      </c>
      <c r="D32" s="1" t="s">
        <v>39</v>
      </c>
      <c r="E32" s="5" t="s">
        <v>21</v>
      </c>
      <c r="F32" s="1">
        <v>2</v>
      </c>
      <c r="G32" s="5">
        <v>-1</v>
      </c>
      <c r="H32" s="1" t="s">
        <v>44</v>
      </c>
      <c r="I32" s="1" t="s">
        <v>44</v>
      </c>
      <c r="J32" s="5" t="s">
        <v>21</v>
      </c>
      <c r="K32" s="1">
        <v>2</v>
      </c>
      <c r="L32" s="5">
        <v>-1</v>
      </c>
      <c r="M32" t="s">
        <v>269</v>
      </c>
      <c r="N32" t="s">
        <v>270</v>
      </c>
      <c r="O32" t="s">
        <v>17</v>
      </c>
    </row>
    <row r="33" spans="1:21" x14ac:dyDescent="0.25">
      <c r="H33" s="1" t="s">
        <v>40</v>
      </c>
      <c r="I33" s="1" t="s">
        <v>40</v>
      </c>
      <c r="J33" s="5" t="s">
        <v>21</v>
      </c>
      <c r="K33" s="1">
        <v>2</v>
      </c>
      <c r="L33" s="5">
        <v>-1</v>
      </c>
      <c r="M33" t="s">
        <v>271</v>
      </c>
      <c r="N33" t="s">
        <v>270</v>
      </c>
      <c r="O33" t="s">
        <v>17</v>
      </c>
    </row>
    <row r="34" spans="1:21" x14ac:dyDescent="0.25">
      <c r="H34" s="1" t="s">
        <v>272</v>
      </c>
      <c r="I34" s="1" t="s">
        <v>272</v>
      </c>
      <c r="J34" s="5" t="s">
        <v>21</v>
      </c>
      <c r="K34" s="1">
        <v>2</v>
      </c>
      <c r="L34" s="5">
        <v>-1</v>
      </c>
      <c r="M34" t="s">
        <v>175</v>
      </c>
      <c r="N34" t="s">
        <v>270</v>
      </c>
      <c r="O34" t="s">
        <v>17</v>
      </c>
    </row>
    <row r="35" spans="1:21" x14ac:dyDescent="0.25">
      <c r="A35" t="s">
        <v>202</v>
      </c>
      <c r="B35" s="1" t="s">
        <v>139</v>
      </c>
      <c r="C35" t="s">
        <v>213</v>
      </c>
      <c r="D35" t="s">
        <v>39</v>
      </c>
      <c r="E35" t="s">
        <v>21</v>
      </c>
      <c r="F35">
        <v>0</v>
      </c>
      <c r="G35">
        <v>0</v>
      </c>
      <c r="M35" t="s">
        <v>269</v>
      </c>
      <c r="N35" t="s">
        <v>273</v>
      </c>
      <c r="O35" t="s">
        <v>17</v>
      </c>
      <c r="Q35" t="s">
        <v>54</v>
      </c>
      <c r="R35" t="b">
        <v>1</v>
      </c>
      <c r="S35" t="b">
        <v>1</v>
      </c>
    </row>
    <row r="36" spans="1:21" x14ac:dyDescent="0.25">
      <c r="A36" t="s">
        <v>202</v>
      </c>
      <c r="B36" s="1" t="s">
        <v>46</v>
      </c>
      <c r="C36" t="s">
        <v>204</v>
      </c>
      <c r="D36" s="1" t="s">
        <v>46</v>
      </c>
      <c r="E36" s="5" t="s">
        <v>21</v>
      </c>
      <c r="F36" s="1">
        <v>2</v>
      </c>
      <c r="G36" s="5">
        <v>-1</v>
      </c>
      <c r="H36" s="1" t="s">
        <v>47</v>
      </c>
      <c r="I36" s="1" t="s">
        <v>47</v>
      </c>
      <c r="J36" s="5" t="s">
        <v>21</v>
      </c>
      <c r="K36" s="1">
        <v>2</v>
      </c>
      <c r="L36" s="5">
        <v>-1</v>
      </c>
      <c r="M36" t="s">
        <v>36</v>
      </c>
      <c r="N36" t="s">
        <v>274</v>
      </c>
      <c r="O36" t="s">
        <v>17</v>
      </c>
      <c r="S36" t="b">
        <v>1</v>
      </c>
      <c r="U36" t="b">
        <v>1</v>
      </c>
    </row>
    <row r="37" spans="1:21" x14ac:dyDescent="0.25">
      <c r="H37" s="1" t="s">
        <v>275</v>
      </c>
      <c r="I37" s="1" t="s">
        <v>275</v>
      </c>
      <c r="J37" s="5" t="s">
        <v>21</v>
      </c>
      <c r="K37" s="1">
        <v>2</v>
      </c>
      <c r="L37" s="5">
        <v>-1</v>
      </c>
      <c r="M37" t="s">
        <v>76</v>
      </c>
      <c r="N37" t="s">
        <v>276</v>
      </c>
      <c r="O37" t="s">
        <v>17</v>
      </c>
    </row>
    <row r="38" spans="1:21" x14ac:dyDescent="0.25">
      <c r="H38" s="1" t="s">
        <v>277</v>
      </c>
      <c r="I38" s="1" t="s">
        <v>277</v>
      </c>
      <c r="J38" s="5" t="s">
        <v>21</v>
      </c>
      <c r="K38" s="1">
        <v>2</v>
      </c>
      <c r="L38" s="5">
        <v>-1</v>
      </c>
      <c r="M38" t="s">
        <v>199</v>
      </c>
      <c r="N38" t="s">
        <v>276</v>
      </c>
      <c r="O38" t="s">
        <v>17</v>
      </c>
    </row>
    <row r="39" spans="1:21" x14ac:dyDescent="0.25">
      <c r="A39" t="s">
        <v>202</v>
      </c>
      <c r="B39" s="1" t="s">
        <v>46</v>
      </c>
      <c r="C39" t="s">
        <v>213</v>
      </c>
      <c r="D39" s="5" t="s">
        <v>21</v>
      </c>
      <c r="E39" s="1" t="s">
        <v>46</v>
      </c>
      <c r="F39" s="5">
        <v>-1</v>
      </c>
      <c r="G39" s="1">
        <v>2</v>
      </c>
      <c r="H39" s="1" t="s">
        <v>47</v>
      </c>
      <c r="I39" s="5" t="s">
        <v>21</v>
      </c>
      <c r="J39" s="1" t="s">
        <v>47</v>
      </c>
      <c r="K39" s="5">
        <v>-1</v>
      </c>
      <c r="L39" s="1">
        <v>2</v>
      </c>
      <c r="M39" t="s">
        <v>36</v>
      </c>
      <c r="N39" t="s">
        <v>17</v>
      </c>
      <c r="O39" t="s">
        <v>278</v>
      </c>
      <c r="P39">
        <v>32.9</v>
      </c>
      <c r="Q39" t="s">
        <v>557</v>
      </c>
      <c r="R39" t="b">
        <v>1</v>
      </c>
      <c r="T39" t="b">
        <v>1</v>
      </c>
    </row>
    <row r="40" spans="1:21" x14ac:dyDescent="0.25">
      <c r="A40" t="s">
        <v>202</v>
      </c>
      <c r="B40" s="1" t="s">
        <v>51</v>
      </c>
      <c r="C40" t="s">
        <v>204</v>
      </c>
      <c r="D40" s="1" t="s">
        <v>51</v>
      </c>
      <c r="E40" s="5" t="s">
        <v>21</v>
      </c>
      <c r="F40" s="1">
        <v>2</v>
      </c>
      <c r="G40" s="5">
        <v>-1</v>
      </c>
      <c r="H40" s="1" t="s">
        <v>279</v>
      </c>
      <c r="I40" s="1" t="s">
        <v>279</v>
      </c>
      <c r="J40" s="5" t="s">
        <v>21</v>
      </c>
      <c r="K40" s="1">
        <v>2</v>
      </c>
      <c r="L40" s="5">
        <v>-1</v>
      </c>
      <c r="M40" t="s">
        <v>280</v>
      </c>
      <c r="N40" t="s">
        <v>281</v>
      </c>
      <c r="O40" t="s">
        <v>17</v>
      </c>
    </row>
    <row r="41" spans="1:21" x14ac:dyDescent="0.25">
      <c r="H41" s="1" t="s">
        <v>282</v>
      </c>
      <c r="I41" s="1" t="s">
        <v>282</v>
      </c>
      <c r="J41" s="5" t="s">
        <v>21</v>
      </c>
      <c r="K41" s="1">
        <v>2</v>
      </c>
      <c r="L41" s="5">
        <v>-1</v>
      </c>
      <c r="M41" t="s">
        <v>283</v>
      </c>
      <c r="N41" t="s">
        <v>281</v>
      </c>
      <c r="O41" t="s">
        <v>17</v>
      </c>
    </row>
    <row r="42" spans="1:21" x14ac:dyDescent="0.25">
      <c r="H42" s="1" t="s">
        <v>284</v>
      </c>
      <c r="I42" s="1" t="s">
        <v>285</v>
      </c>
      <c r="J42" s="5" t="s">
        <v>21</v>
      </c>
      <c r="K42" s="1">
        <v>2</v>
      </c>
      <c r="L42" s="5">
        <v>-1</v>
      </c>
      <c r="M42" t="s">
        <v>80</v>
      </c>
      <c r="N42" t="s">
        <v>286</v>
      </c>
      <c r="O42" t="s">
        <v>17</v>
      </c>
    </row>
    <row r="43" spans="1:21" x14ac:dyDescent="0.25">
      <c r="H43" s="5" t="s">
        <v>287</v>
      </c>
      <c r="I43" s="5" t="s">
        <v>288</v>
      </c>
      <c r="J43" t="s">
        <v>17</v>
      </c>
      <c r="K43" s="5">
        <v>-2</v>
      </c>
      <c r="L43">
        <v>0</v>
      </c>
      <c r="M43" t="s">
        <v>17</v>
      </c>
      <c r="N43" t="s">
        <v>281</v>
      </c>
      <c r="O43" t="s">
        <v>17</v>
      </c>
    </row>
    <row r="44" spans="1:21" x14ac:dyDescent="0.25">
      <c r="A44" t="s">
        <v>202</v>
      </c>
      <c r="B44" s="1" t="s">
        <v>289</v>
      </c>
      <c r="C44" t="s">
        <v>204</v>
      </c>
      <c r="D44" s="1" t="s">
        <v>289</v>
      </c>
      <c r="E44" s="5" t="s">
        <v>21</v>
      </c>
      <c r="F44" s="1">
        <v>2</v>
      </c>
      <c r="G44" s="5">
        <v>-1</v>
      </c>
      <c r="H44" s="14" t="s">
        <v>572</v>
      </c>
      <c r="I44" s="15" t="s">
        <v>21</v>
      </c>
      <c r="J44" s="15" t="s">
        <v>21</v>
      </c>
      <c r="K44" s="15">
        <v>-1</v>
      </c>
      <c r="L44" s="15">
        <v>-1</v>
      </c>
      <c r="M44" t="s">
        <v>290</v>
      </c>
      <c r="N44" t="s">
        <v>17</v>
      </c>
      <c r="O44" s="12"/>
      <c r="Q44" t="s">
        <v>573</v>
      </c>
    </row>
    <row r="45" spans="1:21" x14ac:dyDescent="0.25">
      <c r="A45" t="s">
        <v>202</v>
      </c>
      <c r="B45" s="5" t="s">
        <v>291</v>
      </c>
      <c r="C45" t="s">
        <v>213</v>
      </c>
      <c r="D45" s="5" t="s">
        <v>292</v>
      </c>
      <c r="E45" t="s">
        <v>21</v>
      </c>
      <c r="F45" s="5">
        <v>-2</v>
      </c>
      <c r="G45">
        <v>0</v>
      </c>
      <c r="H45" s="5" t="s">
        <v>293</v>
      </c>
      <c r="I45" s="5" t="s">
        <v>294</v>
      </c>
      <c r="J45" t="s">
        <v>17</v>
      </c>
      <c r="K45" s="5">
        <v>-2</v>
      </c>
      <c r="L45">
        <v>0</v>
      </c>
      <c r="M45" t="s">
        <v>17</v>
      </c>
      <c r="N45" t="s">
        <v>295</v>
      </c>
      <c r="O45" t="s">
        <v>17</v>
      </c>
      <c r="Q45" t="s">
        <v>558</v>
      </c>
    </row>
    <row r="46" spans="1:21" x14ac:dyDescent="0.25">
      <c r="A46" t="s">
        <v>202</v>
      </c>
      <c r="B46" s="1" t="s">
        <v>296</v>
      </c>
      <c r="C46" t="s">
        <v>204</v>
      </c>
      <c r="D46" t="s">
        <v>297</v>
      </c>
      <c r="E46" t="s">
        <v>21</v>
      </c>
      <c r="F46">
        <v>0</v>
      </c>
      <c r="G46">
        <v>0</v>
      </c>
      <c r="M46" t="s">
        <v>298</v>
      </c>
      <c r="N46" t="s">
        <v>299</v>
      </c>
      <c r="O46" t="s">
        <v>17</v>
      </c>
      <c r="Q46" t="s">
        <v>54</v>
      </c>
    </row>
    <row r="47" spans="1:21" x14ac:dyDescent="0.25">
      <c r="A47" t="s">
        <v>202</v>
      </c>
      <c r="B47" s="1" t="s">
        <v>300</v>
      </c>
      <c r="C47" t="s">
        <v>204</v>
      </c>
      <c r="D47" s="1" t="s">
        <v>300</v>
      </c>
      <c r="E47" s="5" t="s">
        <v>21</v>
      </c>
      <c r="F47" s="1">
        <v>2</v>
      </c>
      <c r="G47" s="5">
        <v>-1</v>
      </c>
      <c r="H47" s="1" t="s">
        <v>301</v>
      </c>
      <c r="I47" s="1" t="s">
        <v>301</v>
      </c>
      <c r="J47" s="5" t="s">
        <v>21</v>
      </c>
      <c r="K47" s="1">
        <v>2</v>
      </c>
      <c r="L47" s="5">
        <v>-1</v>
      </c>
      <c r="M47" t="s">
        <v>166</v>
      </c>
      <c r="N47" t="s">
        <v>302</v>
      </c>
      <c r="O47" t="s">
        <v>17</v>
      </c>
    </row>
    <row r="48" spans="1:21" x14ac:dyDescent="0.25">
      <c r="A48" t="s">
        <v>202</v>
      </c>
      <c r="B48" s="1" t="s">
        <v>303</v>
      </c>
      <c r="C48" t="s">
        <v>204</v>
      </c>
      <c r="D48" s="16" t="s">
        <v>303</v>
      </c>
      <c r="E48" s="5" t="s">
        <v>21</v>
      </c>
      <c r="F48" s="16">
        <v>1</v>
      </c>
      <c r="G48" s="5">
        <v>-1</v>
      </c>
      <c r="H48" s="1" t="s">
        <v>304</v>
      </c>
      <c r="I48" s="16" t="s">
        <v>304</v>
      </c>
      <c r="J48" s="5" t="s">
        <v>21</v>
      </c>
      <c r="K48" s="16">
        <v>1</v>
      </c>
      <c r="L48" s="5">
        <v>-1</v>
      </c>
      <c r="M48" t="s">
        <v>305</v>
      </c>
      <c r="N48" t="s">
        <v>306</v>
      </c>
      <c r="O48" t="s">
        <v>17</v>
      </c>
      <c r="Q48" t="s">
        <v>559</v>
      </c>
    </row>
    <row r="49" spans="1:21" x14ac:dyDescent="0.25">
      <c r="A49" t="s">
        <v>202</v>
      </c>
      <c r="B49" s="1" t="s">
        <v>55</v>
      </c>
      <c r="C49" t="s">
        <v>204</v>
      </c>
      <c r="D49" s="1" t="s">
        <v>55</v>
      </c>
      <c r="E49" s="5" t="s">
        <v>21</v>
      </c>
      <c r="F49" s="1">
        <v>2</v>
      </c>
      <c r="G49" s="5">
        <v>-1</v>
      </c>
      <c r="H49" s="1" t="s">
        <v>56</v>
      </c>
      <c r="I49" s="1" t="s">
        <v>56</v>
      </c>
      <c r="J49" s="5" t="s">
        <v>21</v>
      </c>
      <c r="K49" s="1">
        <v>2</v>
      </c>
      <c r="L49" s="5">
        <v>-1</v>
      </c>
      <c r="M49" t="s">
        <v>63</v>
      </c>
      <c r="N49" t="s">
        <v>307</v>
      </c>
      <c r="O49" t="s">
        <v>17</v>
      </c>
    </row>
    <row r="50" spans="1:21" x14ac:dyDescent="0.25">
      <c r="A50" t="s">
        <v>202</v>
      </c>
      <c r="B50" s="1" t="s">
        <v>308</v>
      </c>
      <c r="C50" t="s">
        <v>204</v>
      </c>
      <c r="D50" s="1" t="s">
        <v>308</v>
      </c>
      <c r="E50" s="5" t="s">
        <v>21</v>
      </c>
      <c r="F50" s="1">
        <v>2</v>
      </c>
      <c r="G50" s="5">
        <v>-1</v>
      </c>
      <c r="H50" s="1" t="s">
        <v>309</v>
      </c>
      <c r="I50" s="1" t="s">
        <v>309</v>
      </c>
      <c r="J50" s="5" t="s">
        <v>21</v>
      </c>
      <c r="K50" s="1">
        <v>2</v>
      </c>
      <c r="L50" s="5">
        <v>-1</v>
      </c>
      <c r="M50" t="s">
        <v>217</v>
      </c>
      <c r="N50" t="s">
        <v>310</v>
      </c>
      <c r="O50" t="s">
        <v>17</v>
      </c>
    </row>
    <row r="51" spans="1:21" x14ac:dyDescent="0.25">
      <c r="A51" t="s">
        <v>202</v>
      </c>
      <c r="B51" s="1" t="s">
        <v>311</v>
      </c>
      <c r="C51" t="s">
        <v>204</v>
      </c>
      <c r="D51" s="1" t="s">
        <v>311</v>
      </c>
      <c r="E51" s="5" t="s">
        <v>21</v>
      </c>
      <c r="F51" s="1">
        <v>2</v>
      </c>
      <c r="G51" s="5">
        <v>-1</v>
      </c>
      <c r="H51" s="14" t="s">
        <v>447</v>
      </c>
      <c r="I51" s="15" t="s">
        <v>21</v>
      </c>
      <c r="J51" s="5" t="s">
        <v>21</v>
      </c>
      <c r="K51" s="15">
        <v>-1</v>
      </c>
      <c r="L51" s="15">
        <v>-1</v>
      </c>
      <c r="M51" t="s">
        <v>41</v>
      </c>
      <c r="N51" t="s">
        <v>17</v>
      </c>
      <c r="O51" s="12"/>
      <c r="Q51" t="s">
        <v>560</v>
      </c>
    </row>
    <row r="52" spans="1:21" x14ac:dyDescent="0.25">
      <c r="A52" t="s">
        <v>202</v>
      </c>
      <c r="B52" s="1" t="s">
        <v>312</v>
      </c>
      <c r="C52" t="s">
        <v>204</v>
      </c>
      <c r="D52" s="1" t="s">
        <v>312</v>
      </c>
      <c r="E52" s="5" t="s">
        <v>21</v>
      </c>
      <c r="F52" s="1">
        <v>2</v>
      </c>
      <c r="G52" s="5">
        <v>-1</v>
      </c>
      <c r="H52" s="14" t="s">
        <v>449</v>
      </c>
      <c r="I52" s="15" t="s">
        <v>21</v>
      </c>
      <c r="J52" s="15" t="s">
        <v>21</v>
      </c>
      <c r="K52" s="15">
        <v>-1</v>
      </c>
      <c r="L52" s="15">
        <v>-1</v>
      </c>
      <c r="M52" t="s">
        <v>313</v>
      </c>
      <c r="N52" t="s">
        <v>17</v>
      </c>
      <c r="Q52" t="s">
        <v>561</v>
      </c>
    </row>
    <row r="53" spans="1:21" x14ac:dyDescent="0.25">
      <c r="A53" t="s">
        <v>202</v>
      </c>
      <c r="B53" s="1" t="s">
        <v>314</v>
      </c>
      <c r="C53" t="s">
        <v>204</v>
      </c>
      <c r="D53" s="1" t="s">
        <v>314</v>
      </c>
      <c r="E53" s="5" t="s">
        <v>21</v>
      </c>
      <c r="F53" s="1">
        <v>2</v>
      </c>
      <c r="G53" s="5">
        <v>-1</v>
      </c>
      <c r="H53" s="1" t="s">
        <v>315</v>
      </c>
      <c r="I53" s="1" t="s">
        <v>315</v>
      </c>
      <c r="J53" s="5" t="s">
        <v>21</v>
      </c>
      <c r="K53" s="1">
        <v>2</v>
      </c>
      <c r="L53" s="5">
        <v>-1</v>
      </c>
      <c r="M53" t="s">
        <v>316</v>
      </c>
      <c r="N53" t="s">
        <v>317</v>
      </c>
      <c r="O53" t="s">
        <v>17</v>
      </c>
    </row>
    <row r="54" spans="1:21" x14ac:dyDescent="0.25">
      <c r="H54" s="1" t="s">
        <v>318</v>
      </c>
      <c r="I54" s="1" t="s">
        <v>318</v>
      </c>
      <c r="J54" s="5" t="s">
        <v>21</v>
      </c>
      <c r="K54" s="1">
        <v>2</v>
      </c>
      <c r="L54" s="5">
        <v>-1</v>
      </c>
      <c r="M54" t="s">
        <v>319</v>
      </c>
      <c r="N54" t="s">
        <v>317</v>
      </c>
      <c r="O54" t="s">
        <v>17</v>
      </c>
    </row>
    <row r="55" spans="1:21" x14ac:dyDescent="0.25">
      <c r="H55" s="1" t="s">
        <v>320</v>
      </c>
      <c r="I55" s="1" t="s">
        <v>320</v>
      </c>
      <c r="J55" s="5" t="s">
        <v>21</v>
      </c>
      <c r="K55" s="1">
        <v>2</v>
      </c>
      <c r="L55" s="5">
        <v>-1</v>
      </c>
      <c r="M55" t="s">
        <v>316</v>
      </c>
      <c r="N55" t="s">
        <v>317</v>
      </c>
      <c r="O55" t="s">
        <v>17</v>
      </c>
    </row>
    <row r="56" spans="1:21" x14ac:dyDescent="0.25">
      <c r="A56" t="s">
        <v>202</v>
      </c>
      <c r="B56" s="1" t="s">
        <v>60</v>
      </c>
      <c r="C56" t="s">
        <v>204</v>
      </c>
      <c r="D56" s="1" t="s">
        <v>60</v>
      </c>
      <c r="E56" s="5" t="s">
        <v>21</v>
      </c>
      <c r="F56" s="1">
        <v>2</v>
      </c>
      <c r="G56" s="5">
        <v>-1</v>
      </c>
      <c r="H56" s="1" t="s">
        <v>61</v>
      </c>
      <c r="I56" s="1" t="s">
        <v>61</v>
      </c>
      <c r="J56" s="5" t="s">
        <v>21</v>
      </c>
      <c r="K56" s="1">
        <v>2</v>
      </c>
      <c r="L56" s="5">
        <v>-1</v>
      </c>
      <c r="M56" t="s">
        <v>149</v>
      </c>
      <c r="N56" t="s">
        <v>150</v>
      </c>
      <c r="O56" t="s">
        <v>17</v>
      </c>
    </row>
    <row r="57" spans="1:21" x14ac:dyDescent="0.25">
      <c r="B57" s="1"/>
      <c r="D57" s="1"/>
      <c r="E57" s="5"/>
      <c r="F57" s="1"/>
      <c r="G57" s="5"/>
      <c r="H57" s="14" t="s">
        <v>562</v>
      </c>
      <c r="I57" s="15" t="s">
        <v>21</v>
      </c>
      <c r="J57" s="15" t="s">
        <v>21</v>
      </c>
      <c r="K57" s="15">
        <v>-1</v>
      </c>
      <c r="L57" s="15">
        <v>-1</v>
      </c>
      <c r="M57" t="s">
        <v>485</v>
      </c>
      <c r="N57" t="s">
        <v>17</v>
      </c>
      <c r="Q57" t="s">
        <v>563</v>
      </c>
    </row>
    <row r="58" spans="1:21" x14ac:dyDescent="0.25">
      <c r="A58" t="s">
        <v>202</v>
      </c>
      <c r="B58" s="1" t="s">
        <v>66</v>
      </c>
      <c r="C58" t="s">
        <v>204</v>
      </c>
      <c r="D58" s="1" t="s">
        <v>66</v>
      </c>
      <c r="E58" s="5" t="s">
        <v>21</v>
      </c>
      <c r="F58" s="1">
        <v>2</v>
      </c>
      <c r="G58" s="5">
        <v>-1</v>
      </c>
      <c r="H58" s="1" t="s">
        <v>67</v>
      </c>
      <c r="I58" s="1" t="s">
        <v>67</v>
      </c>
      <c r="J58" s="5" t="s">
        <v>21</v>
      </c>
      <c r="K58" s="1">
        <v>2</v>
      </c>
      <c r="L58" s="5">
        <v>-1</v>
      </c>
      <c r="M58" t="s">
        <v>266</v>
      </c>
      <c r="N58" t="s">
        <v>321</v>
      </c>
      <c r="O58" t="s">
        <v>17</v>
      </c>
      <c r="S58" t="b">
        <v>1</v>
      </c>
      <c r="U58" t="b">
        <v>1</v>
      </c>
    </row>
    <row r="59" spans="1:21" x14ac:dyDescent="0.25">
      <c r="B59" s="1"/>
      <c r="D59" s="1"/>
      <c r="E59" s="5"/>
      <c r="F59" s="1"/>
      <c r="G59" s="5"/>
      <c r="H59" s="14" t="s">
        <v>459</v>
      </c>
      <c r="I59" s="15" t="s">
        <v>21</v>
      </c>
      <c r="J59" s="5" t="s">
        <v>21</v>
      </c>
      <c r="K59" s="15">
        <v>-1</v>
      </c>
      <c r="L59" s="15">
        <v>-1</v>
      </c>
      <c r="M59" t="s">
        <v>175</v>
      </c>
      <c r="N59" t="s">
        <v>17</v>
      </c>
      <c r="O59" t="s">
        <v>564</v>
      </c>
      <c r="P59">
        <v>1.8</v>
      </c>
      <c r="Q59" t="s">
        <v>566</v>
      </c>
    </row>
    <row r="60" spans="1:21" x14ac:dyDescent="0.25">
      <c r="B60" s="1"/>
      <c r="D60" s="1"/>
      <c r="E60" s="5"/>
      <c r="F60" s="1"/>
      <c r="G60" s="5"/>
      <c r="H60" s="14" t="s">
        <v>565</v>
      </c>
      <c r="I60" s="15" t="s">
        <v>21</v>
      </c>
      <c r="J60" s="5" t="s">
        <v>21</v>
      </c>
      <c r="K60" s="15">
        <v>-1</v>
      </c>
      <c r="L60" s="15">
        <v>-1</v>
      </c>
      <c r="M60" t="s">
        <v>175</v>
      </c>
      <c r="N60" t="s">
        <v>17</v>
      </c>
      <c r="O60" s="12">
        <v>26.298493000000001</v>
      </c>
      <c r="P60">
        <v>1.4</v>
      </c>
      <c r="Q60" t="s">
        <v>566</v>
      </c>
    </row>
    <row r="61" spans="1:21" x14ac:dyDescent="0.25">
      <c r="B61" s="1"/>
      <c r="D61" s="1"/>
      <c r="E61" s="5"/>
      <c r="F61" s="1"/>
      <c r="G61" s="5"/>
      <c r="H61" s="14" t="s">
        <v>567</v>
      </c>
      <c r="I61" s="15" t="s">
        <v>21</v>
      </c>
      <c r="J61" s="5" t="s">
        <v>21</v>
      </c>
      <c r="K61" s="15">
        <v>-1</v>
      </c>
      <c r="L61" s="15">
        <v>-1</v>
      </c>
      <c r="M61" t="s">
        <v>84</v>
      </c>
      <c r="N61" t="s">
        <v>17</v>
      </c>
      <c r="O61" t="s">
        <v>569</v>
      </c>
      <c r="P61">
        <v>1.6</v>
      </c>
      <c r="Q61" t="s">
        <v>566</v>
      </c>
    </row>
    <row r="62" spans="1:21" x14ac:dyDescent="0.25">
      <c r="A62" t="s">
        <v>202</v>
      </c>
      <c r="B62" s="1" t="s">
        <v>66</v>
      </c>
      <c r="C62" t="s">
        <v>213</v>
      </c>
      <c r="D62" s="1" t="s">
        <v>66</v>
      </c>
      <c r="E62" s="1" t="s">
        <v>66</v>
      </c>
      <c r="F62" s="1">
        <v>2</v>
      </c>
      <c r="G62" s="1">
        <v>2</v>
      </c>
      <c r="H62" s="1" t="s">
        <v>67</v>
      </c>
      <c r="I62" s="1" t="s">
        <v>67</v>
      </c>
      <c r="J62" s="1" t="s">
        <v>67</v>
      </c>
      <c r="K62" s="1">
        <v>2</v>
      </c>
      <c r="L62" s="1">
        <v>2</v>
      </c>
      <c r="M62" t="s">
        <v>266</v>
      </c>
      <c r="N62" t="s">
        <v>322</v>
      </c>
      <c r="O62" t="s">
        <v>323</v>
      </c>
      <c r="P62">
        <v>33</v>
      </c>
      <c r="R62" t="b">
        <v>1</v>
      </c>
      <c r="T62" t="b">
        <v>1</v>
      </c>
    </row>
    <row r="63" spans="1:21" x14ac:dyDescent="0.25">
      <c r="A63" t="s">
        <v>202</v>
      </c>
      <c r="B63" s="1" t="s">
        <v>71</v>
      </c>
      <c r="C63" t="s">
        <v>204</v>
      </c>
      <c r="D63" s="1" t="s">
        <v>71</v>
      </c>
      <c r="E63" s="5" t="s">
        <v>21</v>
      </c>
      <c r="F63" s="1">
        <v>2</v>
      </c>
      <c r="G63" s="5">
        <v>-1</v>
      </c>
      <c r="H63" s="1" t="s">
        <v>72</v>
      </c>
      <c r="I63" s="1" t="s">
        <v>72</v>
      </c>
      <c r="J63" s="5" t="s">
        <v>21</v>
      </c>
      <c r="K63" s="1">
        <v>2</v>
      </c>
      <c r="L63" s="5">
        <v>-1</v>
      </c>
      <c r="M63" t="s">
        <v>271</v>
      </c>
      <c r="N63" t="s">
        <v>324</v>
      </c>
      <c r="O63" t="s">
        <v>17</v>
      </c>
    </row>
    <row r="64" spans="1:21" x14ac:dyDescent="0.25">
      <c r="H64" s="1" t="s">
        <v>77</v>
      </c>
      <c r="I64" s="1" t="s">
        <v>77</v>
      </c>
      <c r="J64" s="5" t="s">
        <v>21</v>
      </c>
      <c r="K64" s="1">
        <v>2</v>
      </c>
      <c r="L64" s="5">
        <v>-1</v>
      </c>
      <c r="M64" t="s">
        <v>68</v>
      </c>
      <c r="N64" t="s">
        <v>324</v>
      </c>
      <c r="O64" t="s">
        <v>17</v>
      </c>
    </row>
    <row r="65" spans="1:21" x14ac:dyDescent="0.25">
      <c r="H65" s="1" t="s">
        <v>75</v>
      </c>
      <c r="I65" s="1" t="s">
        <v>75</v>
      </c>
      <c r="J65" s="5" t="s">
        <v>21</v>
      </c>
      <c r="K65" s="1">
        <v>2</v>
      </c>
      <c r="L65" s="5">
        <v>-1</v>
      </c>
      <c r="M65" t="s">
        <v>155</v>
      </c>
      <c r="N65" t="s">
        <v>324</v>
      </c>
      <c r="O65" t="s">
        <v>17</v>
      </c>
    </row>
    <row r="66" spans="1:21" x14ac:dyDescent="0.25">
      <c r="A66" t="s">
        <v>202</v>
      </c>
      <c r="B66" s="1" t="s">
        <v>325</v>
      </c>
      <c r="C66" t="s">
        <v>213</v>
      </c>
      <c r="D66" t="s">
        <v>71</v>
      </c>
      <c r="E66" t="s">
        <v>21</v>
      </c>
      <c r="F66">
        <v>0</v>
      </c>
      <c r="G66">
        <v>0</v>
      </c>
      <c r="M66" t="s">
        <v>271</v>
      </c>
      <c r="N66" t="s">
        <v>229</v>
      </c>
      <c r="O66" t="s">
        <v>17</v>
      </c>
      <c r="Q66" t="s">
        <v>54</v>
      </c>
      <c r="R66" t="b">
        <v>1</v>
      </c>
      <c r="S66" t="b">
        <v>1</v>
      </c>
    </row>
    <row r="67" spans="1:21" x14ac:dyDescent="0.25">
      <c r="A67" t="s">
        <v>202</v>
      </c>
      <c r="B67" s="1" t="s">
        <v>78</v>
      </c>
      <c r="C67" t="s">
        <v>204</v>
      </c>
      <c r="D67" s="1" t="s">
        <v>78</v>
      </c>
      <c r="E67" s="5" t="s">
        <v>21</v>
      </c>
      <c r="F67" s="1">
        <v>2</v>
      </c>
      <c r="G67" s="5">
        <v>-1</v>
      </c>
      <c r="H67" s="1" t="s">
        <v>79</v>
      </c>
      <c r="I67" s="1" t="s">
        <v>79</v>
      </c>
      <c r="J67" s="5" t="s">
        <v>21</v>
      </c>
      <c r="K67" s="1">
        <v>2</v>
      </c>
      <c r="L67" s="5">
        <v>-1</v>
      </c>
      <c r="M67" t="s">
        <v>326</v>
      </c>
      <c r="N67" t="s">
        <v>327</v>
      </c>
      <c r="O67" t="s">
        <v>17</v>
      </c>
      <c r="S67" t="b">
        <v>1</v>
      </c>
      <c r="U67" t="b">
        <v>1</v>
      </c>
    </row>
    <row r="68" spans="1:21" x14ac:dyDescent="0.25">
      <c r="H68" s="1" t="s">
        <v>328</v>
      </c>
      <c r="I68" s="1" t="s">
        <v>328</v>
      </c>
      <c r="J68" s="5" t="s">
        <v>21</v>
      </c>
      <c r="K68" s="1">
        <v>2</v>
      </c>
      <c r="L68" s="5">
        <v>-1</v>
      </c>
      <c r="M68" t="s">
        <v>76</v>
      </c>
      <c r="N68" t="s">
        <v>259</v>
      </c>
      <c r="O68" t="s">
        <v>17</v>
      </c>
    </row>
    <row r="69" spans="1:21" x14ac:dyDescent="0.25">
      <c r="A69" t="s">
        <v>202</v>
      </c>
      <c r="B69" s="1" t="s">
        <v>78</v>
      </c>
      <c r="C69" t="s">
        <v>213</v>
      </c>
      <c r="D69" s="1" t="s">
        <v>78</v>
      </c>
      <c r="E69" s="1" t="s">
        <v>78</v>
      </c>
      <c r="F69" s="1">
        <v>2</v>
      </c>
      <c r="G69" s="1">
        <v>2</v>
      </c>
      <c r="H69" s="1" t="s">
        <v>79</v>
      </c>
      <c r="I69" s="1" t="s">
        <v>79</v>
      </c>
      <c r="J69" s="1" t="s">
        <v>79</v>
      </c>
      <c r="K69" s="1">
        <v>2</v>
      </c>
      <c r="L69" s="1">
        <v>2</v>
      </c>
      <c r="M69" t="s">
        <v>326</v>
      </c>
      <c r="N69" t="s">
        <v>329</v>
      </c>
      <c r="O69" t="s">
        <v>330</v>
      </c>
      <c r="P69">
        <v>87.8</v>
      </c>
      <c r="R69" t="b">
        <v>1</v>
      </c>
      <c r="T69" t="b">
        <v>1</v>
      </c>
    </row>
    <row r="70" spans="1:21" x14ac:dyDescent="0.25">
      <c r="A70" t="s">
        <v>202</v>
      </c>
      <c r="B70" s="1" t="s">
        <v>331</v>
      </c>
      <c r="C70" t="s">
        <v>204</v>
      </c>
      <c r="D70" s="1" t="s">
        <v>331</v>
      </c>
      <c r="E70" s="5" t="s">
        <v>21</v>
      </c>
      <c r="F70" s="1">
        <v>2</v>
      </c>
      <c r="G70" s="5">
        <v>-1</v>
      </c>
      <c r="H70" s="1" t="s">
        <v>332</v>
      </c>
      <c r="I70" s="1" t="s">
        <v>332</v>
      </c>
      <c r="J70" s="5" t="s">
        <v>21</v>
      </c>
      <c r="K70" s="1">
        <v>2</v>
      </c>
      <c r="L70" s="5">
        <v>-1</v>
      </c>
      <c r="M70" t="s">
        <v>333</v>
      </c>
      <c r="N70" t="s">
        <v>334</v>
      </c>
      <c r="O70" t="s">
        <v>17</v>
      </c>
    </row>
    <row r="71" spans="1:21" x14ac:dyDescent="0.25">
      <c r="H71" s="1" t="s">
        <v>335</v>
      </c>
      <c r="I71" s="1" t="s">
        <v>335</v>
      </c>
      <c r="J71" s="5" t="s">
        <v>21</v>
      </c>
      <c r="K71" s="1">
        <v>2</v>
      </c>
      <c r="L71" s="5">
        <v>-1</v>
      </c>
      <c r="M71" t="s">
        <v>80</v>
      </c>
      <c r="N71" t="s">
        <v>336</v>
      </c>
      <c r="O71" t="s">
        <v>17</v>
      </c>
    </row>
    <row r="72" spans="1:21" x14ac:dyDescent="0.25">
      <c r="H72" s="14" t="s">
        <v>471</v>
      </c>
      <c r="I72" s="15" t="s">
        <v>21</v>
      </c>
      <c r="J72" s="15" t="s">
        <v>21</v>
      </c>
      <c r="K72" s="15">
        <v>-1</v>
      </c>
      <c r="L72" s="15">
        <v>-1</v>
      </c>
      <c r="M72" t="s">
        <v>80</v>
      </c>
      <c r="N72" t="s">
        <v>17</v>
      </c>
      <c r="Q72" t="s">
        <v>570</v>
      </c>
    </row>
    <row r="73" spans="1:21" x14ac:dyDescent="0.25">
      <c r="A73" t="s">
        <v>202</v>
      </c>
      <c r="B73" s="1" t="s">
        <v>337</v>
      </c>
      <c r="C73" t="s">
        <v>204</v>
      </c>
      <c r="D73" t="s">
        <v>338</v>
      </c>
      <c r="E73" t="s">
        <v>21</v>
      </c>
      <c r="F73">
        <v>0</v>
      </c>
      <c r="G73">
        <v>0</v>
      </c>
      <c r="M73" t="s">
        <v>316</v>
      </c>
      <c r="N73" t="s">
        <v>339</v>
      </c>
      <c r="O73" t="s">
        <v>17</v>
      </c>
      <c r="Q73" t="s">
        <v>54</v>
      </c>
    </row>
    <row r="74" spans="1:21" x14ac:dyDescent="0.25">
      <c r="A74" t="s">
        <v>202</v>
      </c>
      <c r="B74" s="1" t="s">
        <v>82</v>
      </c>
      <c r="C74" t="s">
        <v>204</v>
      </c>
      <c r="D74" s="1" t="s">
        <v>82</v>
      </c>
      <c r="E74" s="5" t="s">
        <v>21</v>
      </c>
      <c r="F74" s="1">
        <v>2</v>
      </c>
      <c r="G74" s="5">
        <v>-1</v>
      </c>
      <c r="H74" s="1" t="s">
        <v>83</v>
      </c>
      <c r="I74" s="1" t="s">
        <v>83</v>
      </c>
      <c r="J74" s="5" t="s">
        <v>21</v>
      </c>
      <c r="K74" s="1">
        <v>2</v>
      </c>
      <c r="L74" s="5">
        <v>-1</v>
      </c>
      <c r="M74" t="s">
        <v>166</v>
      </c>
      <c r="N74" t="s">
        <v>302</v>
      </c>
      <c r="O74" t="s">
        <v>17</v>
      </c>
    </row>
    <row r="75" spans="1:21" x14ac:dyDescent="0.25">
      <c r="A75" t="s">
        <v>202</v>
      </c>
      <c r="B75" s="14" t="s">
        <v>82</v>
      </c>
      <c r="C75" t="s">
        <v>213</v>
      </c>
      <c r="D75" s="15" t="s">
        <v>21</v>
      </c>
      <c r="E75" s="15" t="s">
        <v>21</v>
      </c>
      <c r="F75" s="15">
        <v>-1</v>
      </c>
      <c r="G75" s="15">
        <v>-1</v>
      </c>
      <c r="H75" s="14" t="s">
        <v>83</v>
      </c>
      <c r="I75" s="15" t="s">
        <v>21</v>
      </c>
      <c r="J75" s="15" t="s">
        <v>21</v>
      </c>
      <c r="K75" s="15">
        <v>-1</v>
      </c>
      <c r="L75" s="15">
        <v>-1</v>
      </c>
      <c r="M75" t="s">
        <v>166</v>
      </c>
      <c r="N75" t="s">
        <v>17</v>
      </c>
      <c r="Q75" t="s">
        <v>571</v>
      </c>
      <c r="R75" t="b">
        <v>1</v>
      </c>
      <c r="S75" t="b">
        <v>1</v>
      </c>
      <c r="T75" t="b">
        <v>1</v>
      </c>
      <c r="U75" t="b">
        <v>1</v>
      </c>
    </row>
    <row r="76" spans="1:21" x14ac:dyDescent="0.25">
      <c r="A76" t="s">
        <v>202</v>
      </c>
      <c r="B76" s="1" t="s">
        <v>340</v>
      </c>
      <c r="C76" t="s">
        <v>204</v>
      </c>
      <c r="D76" t="s">
        <v>341</v>
      </c>
      <c r="E76" t="s">
        <v>21</v>
      </c>
      <c r="F76">
        <v>0</v>
      </c>
      <c r="G76">
        <v>0</v>
      </c>
      <c r="M76" t="s">
        <v>88</v>
      </c>
      <c r="N76" t="s">
        <v>89</v>
      </c>
      <c r="O76" t="s">
        <v>17</v>
      </c>
      <c r="Q76" t="s">
        <v>54</v>
      </c>
    </row>
    <row r="77" spans="1:21" x14ac:dyDescent="0.25">
      <c r="A77" t="s">
        <v>202</v>
      </c>
      <c r="B77" s="1" t="s">
        <v>342</v>
      </c>
      <c r="C77" t="s">
        <v>204</v>
      </c>
      <c r="D77" s="1" t="s">
        <v>342</v>
      </c>
      <c r="E77" s="5" t="s">
        <v>21</v>
      </c>
      <c r="F77" s="1">
        <v>2</v>
      </c>
      <c r="G77" s="5">
        <v>-1</v>
      </c>
      <c r="H77" s="1" t="s">
        <v>343</v>
      </c>
      <c r="I77" s="1" t="s">
        <v>343</v>
      </c>
      <c r="J77" s="5" t="s">
        <v>21</v>
      </c>
      <c r="K77" s="1">
        <v>2</v>
      </c>
      <c r="L77" s="5">
        <v>-1</v>
      </c>
      <c r="M77" t="s">
        <v>269</v>
      </c>
      <c r="N77" t="s">
        <v>344</v>
      </c>
      <c r="O77" t="s">
        <v>17</v>
      </c>
    </row>
    <row r="78" spans="1:21" x14ac:dyDescent="0.25">
      <c r="A78" t="s">
        <v>202</v>
      </c>
      <c r="B78" s="1" t="s">
        <v>345</v>
      </c>
      <c r="C78" t="s">
        <v>204</v>
      </c>
      <c r="D78" t="s">
        <v>346</v>
      </c>
      <c r="E78" t="s">
        <v>21</v>
      </c>
      <c r="F78">
        <v>0</v>
      </c>
      <c r="G78">
        <v>0</v>
      </c>
      <c r="M78" t="s">
        <v>57</v>
      </c>
      <c r="N78" t="s">
        <v>347</v>
      </c>
      <c r="O78" t="s">
        <v>17</v>
      </c>
      <c r="Q78" t="s">
        <v>54</v>
      </c>
    </row>
    <row r="79" spans="1:21" x14ac:dyDescent="0.25">
      <c r="A79" t="s">
        <v>202</v>
      </c>
      <c r="B79" s="1" t="s">
        <v>348</v>
      </c>
      <c r="C79" t="s">
        <v>204</v>
      </c>
      <c r="D79" t="s">
        <v>349</v>
      </c>
      <c r="E79" t="s">
        <v>21</v>
      </c>
      <c r="F79">
        <v>0</v>
      </c>
      <c r="G79">
        <v>0</v>
      </c>
      <c r="M79" t="s">
        <v>298</v>
      </c>
      <c r="N79" t="s">
        <v>350</v>
      </c>
      <c r="O79" t="s">
        <v>17</v>
      </c>
      <c r="Q79" t="s">
        <v>54</v>
      </c>
    </row>
    <row r="80" spans="1:21" x14ac:dyDescent="0.25">
      <c r="A80" t="s">
        <v>202</v>
      </c>
      <c r="B80" s="1" t="s">
        <v>87</v>
      </c>
      <c r="C80" t="s">
        <v>204</v>
      </c>
      <c r="D80" s="1" t="s">
        <v>87</v>
      </c>
      <c r="E80" s="5" t="s">
        <v>21</v>
      </c>
      <c r="F80" s="1">
        <v>2</v>
      </c>
      <c r="G80" s="5">
        <v>-1</v>
      </c>
      <c r="H80" s="1" t="s">
        <v>351</v>
      </c>
      <c r="I80" s="1" t="s">
        <v>351</v>
      </c>
      <c r="J80" s="5" t="s">
        <v>21</v>
      </c>
      <c r="K80" s="1">
        <v>2</v>
      </c>
      <c r="L80" s="5">
        <v>-1</v>
      </c>
      <c r="M80" t="s">
        <v>352</v>
      </c>
      <c r="N80" t="s">
        <v>138</v>
      </c>
      <c r="O80" t="s">
        <v>17</v>
      </c>
    </row>
    <row r="81" spans="1:19" x14ac:dyDescent="0.25">
      <c r="A81" t="s">
        <v>202</v>
      </c>
      <c r="B81" s="1" t="s">
        <v>164</v>
      </c>
      <c r="C81" t="s">
        <v>204</v>
      </c>
      <c r="D81" s="1" t="s">
        <v>164</v>
      </c>
      <c r="E81" s="5" t="s">
        <v>21</v>
      </c>
      <c r="F81" s="1">
        <v>2</v>
      </c>
      <c r="G81" s="5">
        <v>-1</v>
      </c>
      <c r="H81" s="1" t="s">
        <v>353</v>
      </c>
      <c r="I81" s="1" t="s">
        <v>353</v>
      </c>
      <c r="J81" s="5" t="s">
        <v>21</v>
      </c>
      <c r="K81" s="1">
        <v>2</v>
      </c>
      <c r="L81" s="5">
        <v>-1</v>
      </c>
      <c r="M81" t="s">
        <v>128</v>
      </c>
      <c r="N81" t="s">
        <v>354</v>
      </c>
      <c r="O81" t="s">
        <v>17</v>
      </c>
    </row>
    <row r="82" spans="1:19" x14ac:dyDescent="0.25">
      <c r="H82" s="1" t="s">
        <v>355</v>
      </c>
      <c r="I82" s="1" t="s">
        <v>355</v>
      </c>
      <c r="J82" s="5" t="s">
        <v>21</v>
      </c>
      <c r="K82" s="1">
        <v>2</v>
      </c>
      <c r="L82" s="5">
        <v>-1</v>
      </c>
      <c r="M82" t="s">
        <v>356</v>
      </c>
      <c r="N82" t="s">
        <v>357</v>
      </c>
      <c r="O82" t="s">
        <v>17</v>
      </c>
    </row>
    <row r="83" spans="1:19" x14ac:dyDescent="0.25">
      <c r="H83" s="1" t="s">
        <v>358</v>
      </c>
      <c r="I83" s="1" t="s">
        <v>358</v>
      </c>
      <c r="J83" s="5" t="s">
        <v>21</v>
      </c>
      <c r="K83" s="1">
        <v>2</v>
      </c>
      <c r="L83" s="5">
        <v>-1</v>
      </c>
      <c r="M83" t="s">
        <v>356</v>
      </c>
      <c r="N83" t="s">
        <v>357</v>
      </c>
      <c r="O83" t="s">
        <v>17</v>
      </c>
    </row>
    <row r="84" spans="1:19" x14ac:dyDescent="0.25">
      <c r="H84" s="5" t="s">
        <v>359</v>
      </c>
      <c r="I84" s="5" t="s">
        <v>360</v>
      </c>
      <c r="J84" t="s">
        <v>17</v>
      </c>
      <c r="K84" s="5">
        <v>-2</v>
      </c>
      <c r="L84">
        <v>0</v>
      </c>
      <c r="M84" t="s">
        <v>17</v>
      </c>
      <c r="N84" t="s">
        <v>361</v>
      </c>
      <c r="O84" t="s">
        <v>17</v>
      </c>
    </row>
    <row r="85" spans="1:19" x14ac:dyDescent="0.25">
      <c r="A85" t="s">
        <v>202</v>
      </c>
      <c r="B85" s="1" t="s">
        <v>90</v>
      </c>
      <c r="C85" t="s">
        <v>204</v>
      </c>
      <c r="D85" s="1" t="s">
        <v>90</v>
      </c>
      <c r="E85" s="5" t="s">
        <v>21</v>
      </c>
      <c r="F85" s="1">
        <v>2</v>
      </c>
      <c r="G85" s="5">
        <v>-1</v>
      </c>
      <c r="H85" s="1" t="s">
        <v>91</v>
      </c>
      <c r="I85" s="1" t="s">
        <v>91</v>
      </c>
      <c r="J85" s="5" t="s">
        <v>21</v>
      </c>
      <c r="K85" s="1">
        <v>2</v>
      </c>
      <c r="L85" s="5">
        <v>-1</v>
      </c>
      <c r="M85" t="s">
        <v>152</v>
      </c>
      <c r="N85" t="s">
        <v>362</v>
      </c>
      <c r="O85" t="s">
        <v>17</v>
      </c>
    </row>
    <row r="86" spans="1:19" x14ac:dyDescent="0.25">
      <c r="H86" s="1" t="s">
        <v>363</v>
      </c>
      <c r="I86" s="1" t="s">
        <v>364</v>
      </c>
      <c r="J86" s="5" t="s">
        <v>21</v>
      </c>
      <c r="K86" s="1">
        <v>2</v>
      </c>
      <c r="L86" s="5">
        <v>-1</v>
      </c>
      <c r="M86" t="s">
        <v>175</v>
      </c>
      <c r="N86" t="s">
        <v>156</v>
      </c>
      <c r="O86" t="s">
        <v>17</v>
      </c>
    </row>
    <row r="87" spans="1:19" x14ac:dyDescent="0.25">
      <c r="H87" s="1" t="s">
        <v>365</v>
      </c>
      <c r="I87" s="1" t="s">
        <v>365</v>
      </c>
      <c r="J87" s="5" t="s">
        <v>21</v>
      </c>
      <c r="K87" s="1">
        <v>2</v>
      </c>
      <c r="L87" s="5">
        <v>-1</v>
      </c>
      <c r="M87" t="s">
        <v>63</v>
      </c>
      <c r="N87" t="s">
        <v>156</v>
      </c>
      <c r="O87" t="s">
        <v>17</v>
      </c>
    </row>
    <row r="88" spans="1:19" x14ac:dyDescent="0.25">
      <c r="H88" s="1" t="s">
        <v>366</v>
      </c>
      <c r="I88" s="1" t="s">
        <v>366</v>
      </c>
      <c r="J88" s="5" t="s">
        <v>21</v>
      </c>
      <c r="K88" s="1">
        <v>2</v>
      </c>
      <c r="L88" s="5">
        <v>-1</v>
      </c>
      <c r="M88" t="s">
        <v>155</v>
      </c>
      <c r="N88" t="s">
        <v>156</v>
      </c>
      <c r="O88" t="s">
        <v>17</v>
      </c>
    </row>
    <row r="89" spans="1:19" x14ac:dyDescent="0.25">
      <c r="H89" s="5" t="s">
        <v>367</v>
      </c>
      <c r="I89" s="5" t="s">
        <v>368</v>
      </c>
      <c r="J89" t="s">
        <v>17</v>
      </c>
      <c r="K89" s="5">
        <v>-2</v>
      </c>
      <c r="L89">
        <v>0</v>
      </c>
      <c r="M89" t="s">
        <v>17</v>
      </c>
      <c r="N89" t="s">
        <v>156</v>
      </c>
      <c r="O89" t="s">
        <v>17</v>
      </c>
    </row>
    <row r="90" spans="1:19" x14ac:dyDescent="0.25">
      <c r="H90" s="5" t="s">
        <v>369</v>
      </c>
      <c r="I90" s="5" t="s">
        <v>370</v>
      </c>
      <c r="J90" t="s">
        <v>17</v>
      </c>
      <c r="K90" s="5">
        <v>-2</v>
      </c>
      <c r="L90">
        <v>0</v>
      </c>
      <c r="M90" t="s">
        <v>17</v>
      </c>
      <c r="N90" t="s">
        <v>156</v>
      </c>
      <c r="O90" t="s">
        <v>17</v>
      </c>
    </row>
    <row r="91" spans="1:19" x14ac:dyDescent="0.25">
      <c r="A91" t="s">
        <v>202</v>
      </c>
      <c r="B91" s="1" t="s">
        <v>371</v>
      </c>
      <c r="C91" t="s">
        <v>213</v>
      </c>
      <c r="D91" t="s">
        <v>90</v>
      </c>
      <c r="E91" t="s">
        <v>21</v>
      </c>
      <c r="F91">
        <v>0</v>
      </c>
      <c r="G91">
        <v>0</v>
      </c>
      <c r="M91" t="s">
        <v>152</v>
      </c>
      <c r="N91" t="s">
        <v>372</v>
      </c>
      <c r="O91" t="s">
        <v>17</v>
      </c>
      <c r="Q91" t="s">
        <v>54</v>
      </c>
      <c r="R91" t="b">
        <v>1</v>
      </c>
      <c r="S91" t="b">
        <v>1</v>
      </c>
    </row>
    <row r="92" spans="1:19" x14ac:dyDescent="0.25">
      <c r="A92" t="s">
        <v>202</v>
      </c>
      <c r="B92" s="1" t="s">
        <v>173</v>
      </c>
      <c r="C92" t="s">
        <v>204</v>
      </c>
      <c r="D92" s="1" t="s">
        <v>173</v>
      </c>
      <c r="E92" s="5" t="s">
        <v>21</v>
      </c>
      <c r="F92" s="1">
        <v>2</v>
      </c>
      <c r="G92" s="5">
        <v>-1</v>
      </c>
      <c r="H92" s="1" t="s">
        <v>373</v>
      </c>
      <c r="I92" s="1" t="s">
        <v>373</v>
      </c>
      <c r="J92" s="5" t="s">
        <v>21</v>
      </c>
      <c r="K92" s="1">
        <v>2</v>
      </c>
      <c r="L92" s="5">
        <v>-1</v>
      </c>
      <c r="M92" t="s">
        <v>68</v>
      </c>
      <c r="N92" t="s">
        <v>374</v>
      </c>
      <c r="O92" t="s">
        <v>17</v>
      </c>
    </row>
    <row r="93" spans="1:19" x14ac:dyDescent="0.25">
      <c r="H93" s="1" t="s">
        <v>375</v>
      </c>
      <c r="I93" s="1" t="s">
        <v>375</v>
      </c>
      <c r="J93" s="5" t="s">
        <v>21</v>
      </c>
      <c r="K93" s="1">
        <v>2</v>
      </c>
      <c r="L93" s="5">
        <v>-1</v>
      </c>
      <c r="M93" t="s">
        <v>228</v>
      </c>
      <c r="N93" t="s">
        <v>374</v>
      </c>
      <c r="O93" t="s">
        <v>17</v>
      </c>
    </row>
    <row r="94" spans="1:19" x14ac:dyDescent="0.25">
      <c r="H94" s="1" t="s">
        <v>376</v>
      </c>
      <c r="I94" s="1" t="s">
        <v>377</v>
      </c>
      <c r="J94" s="5" t="s">
        <v>21</v>
      </c>
      <c r="K94" s="1">
        <v>2</v>
      </c>
      <c r="L94" s="5">
        <v>-1</v>
      </c>
      <c r="M94" t="s">
        <v>68</v>
      </c>
      <c r="N94" t="s">
        <v>374</v>
      </c>
      <c r="O94" t="s">
        <v>17</v>
      </c>
    </row>
    <row r="95" spans="1:19" x14ac:dyDescent="0.25">
      <c r="H95" s="5" t="s">
        <v>378</v>
      </c>
      <c r="I95" s="5" t="s">
        <v>379</v>
      </c>
      <c r="J95" t="s">
        <v>17</v>
      </c>
      <c r="K95" s="5">
        <v>-2</v>
      </c>
      <c r="L95">
        <v>0</v>
      </c>
      <c r="M95" t="s">
        <v>17</v>
      </c>
      <c r="N95" t="s">
        <v>374</v>
      </c>
      <c r="O95" t="s">
        <v>17</v>
      </c>
    </row>
    <row r="96" spans="1:19" x14ac:dyDescent="0.25">
      <c r="A96" t="s">
        <v>202</v>
      </c>
      <c r="B96" s="1" t="s">
        <v>380</v>
      </c>
      <c r="C96" t="s">
        <v>213</v>
      </c>
      <c r="D96" t="s">
        <v>173</v>
      </c>
      <c r="E96" t="s">
        <v>21</v>
      </c>
      <c r="F96">
        <v>0</v>
      </c>
      <c r="G96">
        <v>0</v>
      </c>
      <c r="M96" t="s">
        <v>68</v>
      </c>
      <c r="N96" t="s">
        <v>381</v>
      </c>
      <c r="O96" t="s">
        <v>17</v>
      </c>
      <c r="Q96" t="s">
        <v>54</v>
      </c>
      <c r="R96" t="b">
        <v>1</v>
      </c>
      <c r="S96" t="b">
        <v>1</v>
      </c>
    </row>
    <row r="97" spans="1:17" x14ac:dyDescent="0.25">
      <c r="A97" t="s">
        <v>202</v>
      </c>
      <c r="B97" s="1" t="s">
        <v>382</v>
      </c>
      <c r="C97" t="s">
        <v>204</v>
      </c>
      <c r="D97" s="1" t="s">
        <v>382</v>
      </c>
      <c r="E97" s="5" t="s">
        <v>21</v>
      </c>
      <c r="F97" s="1">
        <v>2</v>
      </c>
      <c r="G97" s="5">
        <v>-1</v>
      </c>
      <c r="H97" s="1" t="s">
        <v>383</v>
      </c>
      <c r="I97" s="1" t="s">
        <v>383</v>
      </c>
      <c r="J97" s="5" t="s">
        <v>21</v>
      </c>
      <c r="K97" s="1">
        <v>2</v>
      </c>
      <c r="L97" s="5">
        <v>-1</v>
      </c>
      <c r="M97" t="s">
        <v>280</v>
      </c>
      <c r="N97" t="s">
        <v>384</v>
      </c>
      <c r="O97" t="s">
        <v>17</v>
      </c>
    </row>
    <row r="98" spans="1:17" x14ac:dyDescent="0.25">
      <c r="H98" s="1" t="s">
        <v>385</v>
      </c>
      <c r="I98" s="1" t="s">
        <v>385</v>
      </c>
      <c r="J98" s="5" t="s">
        <v>21</v>
      </c>
      <c r="K98" s="1">
        <v>2</v>
      </c>
      <c r="L98" s="5">
        <v>-1</v>
      </c>
      <c r="M98" t="s">
        <v>76</v>
      </c>
      <c r="N98" t="s">
        <v>384</v>
      </c>
      <c r="O98" t="s">
        <v>17</v>
      </c>
    </row>
    <row r="99" spans="1:17" x14ac:dyDescent="0.25">
      <c r="A99" t="s">
        <v>202</v>
      </c>
      <c r="B99" s="1" t="s">
        <v>386</v>
      </c>
      <c r="C99" t="s">
        <v>204</v>
      </c>
      <c r="D99" t="s">
        <v>387</v>
      </c>
      <c r="E99" t="s">
        <v>21</v>
      </c>
      <c r="F99">
        <v>0</v>
      </c>
      <c r="G99">
        <v>0</v>
      </c>
      <c r="M99" t="s">
        <v>290</v>
      </c>
      <c r="N99" t="s">
        <v>388</v>
      </c>
      <c r="O99" t="s">
        <v>17</v>
      </c>
      <c r="Q99" t="s">
        <v>54</v>
      </c>
    </row>
    <row r="100" spans="1:17" x14ac:dyDescent="0.25">
      <c r="A100" t="s">
        <v>202</v>
      </c>
      <c r="B100" s="1" t="s">
        <v>389</v>
      </c>
      <c r="C100" t="s">
        <v>204</v>
      </c>
      <c r="D100" t="s">
        <v>390</v>
      </c>
      <c r="E100" t="s">
        <v>21</v>
      </c>
      <c r="F100">
        <v>0</v>
      </c>
      <c r="G100">
        <v>0</v>
      </c>
      <c r="M100" t="s">
        <v>201</v>
      </c>
      <c r="N100" t="s">
        <v>391</v>
      </c>
      <c r="O100" t="s">
        <v>17</v>
      </c>
      <c r="Q100" t="s">
        <v>54</v>
      </c>
    </row>
    <row r="101" spans="1:17" x14ac:dyDescent="0.25">
      <c r="A101" t="s">
        <v>202</v>
      </c>
      <c r="B101" s="1" t="s">
        <v>392</v>
      </c>
      <c r="C101" t="s">
        <v>204</v>
      </c>
      <c r="D101" t="s">
        <v>393</v>
      </c>
      <c r="E101" t="s">
        <v>21</v>
      </c>
      <c r="F101">
        <v>0</v>
      </c>
      <c r="G101">
        <v>0</v>
      </c>
      <c r="M101" t="s">
        <v>394</v>
      </c>
      <c r="N101" t="s">
        <v>395</v>
      </c>
      <c r="O101" t="s">
        <v>17</v>
      </c>
      <c r="Q101" t="s">
        <v>54</v>
      </c>
    </row>
    <row r="102" spans="1:17" x14ac:dyDescent="0.25">
      <c r="A102" t="s">
        <v>202</v>
      </c>
      <c r="B102" s="1" t="s">
        <v>396</v>
      </c>
      <c r="C102" t="s">
        <v>204</v>
      </c>
      <c r="D102" t="s">
        <v>397</v>
      </c>
      <c r="E102" t="s">
        <v>21</v>
      </c>
      <c r="F102">
        <v>0</v>
      </c>
      <c r="G102">
        <v>0</v>
      </c>
      <c r="M102" t="s">
        <v>271</v>
      </c>
      <c r="N102" t="s">
        <v>229</v>
      </c>
      <c r="O102" t="s">
        <v>17</v>
      </c>
      <c r="Q102" t="s">
        <v>54</v>
      </c>
    </row>
    <row r="103" spans="1:17" x14ac:dyDescent="0.25">
      <c r="A103" t="s">
        <v>202</v>
      </c>
      <c r="B103" s="1" t="s">
        <v>398</v>
      </c>
      <c r="C103" t="s">
        <v>204</v>
      </c>
      <c r="D103" t="s">
        <v>399</v>
      </c>
      <c r="E103" t="s">
        <v>21</v>
      </c>
      <c r="F103">
        <v>0</v>
      </c>
      <c r="G103">
        <v>0</v>
      </c>
      <c r="M103" t="s">
        <v>199</v>
      </c>
      <c r="N103" t="s">
        <v>400</v>
      </c>
      <c r="O103" t="s">
        <v>17</v>
      </c>
      <c r="Q103" t="s">
        <v>54</v>
      </c>
    </row>
    <row r="104" spans="1:17" x14ac:dyDescent="0.25">
      <c r="A104" t="s">
        <v>202</v>
      </c>
      <c r="B104" s="1" t="s">
        <v>401</v>
      </c>
      <c r="C104" t="s">
        <v>204</v>
      </c>
      <c r="D104" s="1" t="s">
        <v>401</v>
      </c>
      <c r="E104" s="5" t="s">
        <v>21</v>
      </c>
      <c r="F104" s="1">
        <v>2</v>
      </c>
      <c r="G104" s="5">
        <v>-1</v>
      </c>
      <c r="H104" s="1" t="s">
        <v>402</v>
      </c>
      <c r="I104" s="1" t="s">
        <v>402</v>
      </c>
      <c r="J104" s="5" t="s">
        <v>21</v>
      </c>
      <c r="K104" s="1">
        <v>2</v>
      </c>
      <c r="L104" s="5">
        <v>-1</v>
      </c>
      <c r="M104" t="s">
        <v>41</v>
      </c>
      <c r="N104" t="s">
        <v>403</v>
      </c>
      <c r="O104" t="s">
        <v>17</v>
      </c>
    </row>
    <row r="107" spans="1:17" ht="15.75" x14ac:dyDescent="0.25">
      <c r="A107" s="3" t="s">
        <v>96</v>
      </c>
      <c r="H107" s="3" t="s">
        <v>97</v>
      </c>
    </row>
    <row r="108" spans="1:17" x14ac:dyDescent="0.25">
      <c r="A108" s="4" t="s">
        <v>98</v>
      </c>
      <c r="F108">
        <f>COUNTIFS(B2:B104,"&lt;&gt;*_*",B2:B104,"&lt;&gt;")</f>
        <v>47</v>
      </c>
      <c r="H108" s="4" t="s">
        <v>98</v>
      </c>
      <c r="K108">
        <f>COUNTIFS(B2:B104,"&lt;&gt;*_*",B2:B104,"&lt;&gt;",R2:R104,"&lt;&gt;TRUE")</f>
        <v>40</v>
      </c>
    </row>
    <row r="109" spans="1:17" x14ac:dyDescent="0.25">
      <c r="A109" s="4" t="s">
        <v>99</v>
      </c>
      <c r="F109">
        <f>COUNTIFS(F2:F104,"&gt;0")</f>
        <v>44</v>
      </c>
      <c r="H109" s="4" t="s">
        <v>99</v>
      </c>
      <c r="K109">
        <f>COUNTIFS(F2:F104,"&gt;0",R2:R104,"&lt;&gt;TRUE")</f>
        <v>40</v>
      </c>
    </row>
    <row r="110" spans="1:17" x14ac:dyDescent="0.25">
      <c r="A110" s="4" t="s">
        <v>100</v>
      </c>
      <c r="F110">
        <f>COUNTIFS(G2:G104,"&gt;0")</f>
        <v>3</v>
      </c>
      <c r="H110" s="4" t="s">
        <v>100</v>
      </c>
      <c r="K110">
        <f>COUNTIFS(G2:G104,"&gt;0",S2:S104,"&lt;&gt;TRUE")</f>
        <v>3</v>
      </c>
    </row>
    <row r="111" spans="1:17" x14ac:dyDescent="0.25">
      <c r="A111" s="4" t="s">
        <v>101</v>
      </c>
      <c r="F111">
        <f>COUNTIFS(F2:F104,"&lt;&gt;-1",F2:F104,"&lt;&gt;0",F2:F104,"&lt;2")</f>
        <v>2</v>
      </c>
      <c r="H111" s="4" t="s">
        <v>101</v>
      </c>
      <c r="K111">
        <f>COUNTIFS(F2:F104,"&lt;&gt;-1",F2:F104,"&lt;&gt;0",F2:F104,"&lt;2",R2:R104,"&lt;&gt;TRUE")</f>
        <v>2</v>
      </c>
    </row>
    <row r="112" spans="1:17" x14ac:dyDescent="0.25">
      <c r="A112" s="4" t="s">
        <v>102</v>
      </c>
      <c r="F112">
        <f>COUNTIFS(G2:G104,"&lt;&gt;-1",G2:G104,"&lt;&gt;0",G2:G104,"&lt;2")</f>
        <v>0</v>
      </c>
      <c r="H112" s="4" t="s">
        <v>102</v>
      </c>
      <c r="K112">
        <f>COUNTIFS(G2:G104,"&lt;&gt;-1",G2:G104,"&lt;&gt;0",G2:G104,"&lt;2",S2:S104,"&lt;&gt;TRUE")</f>
        <v>0</v>
      </c>
    </row>
    <row r="113" spans="1:11" x14ac:dyDescent="0.25">
      <c r="A113" s="4" t="s">
        <v>103</v>
      </c>
      <c r="F113">
        <f>COUNTIFS(F2:F104,"=-1")+COUNTIFS(F2:F104,"=-3")</f>
        <v>3</v>
      </c>
      <c r="H113" s="4" t="s">
        <v>103</v>
      </c>
      <c r="K113">
        <f>COUNTIFS(F2:F104,"=-1",R2:R104,"&lt;&gt;TRUE")+COUNTIFS(F2:F104,"=-3",R2:R104,"&lt;&gt;TRUE")</f>
        <v>0</v>
      </c>
    </row>
    <row r="114" spans="1:11" x14ac:dyDescent="0.25">
      <c r="A114" s="4" t="s">
        <v>104</v>
      </c>
      <c r="F114">
        <f>COUNTIFS(G2:G104,"=-1")+COUNTIFS(G2:G104,"=-3")</f>
        <v>44</v>
      </c>
      <c r="H114" s="4" t="s">
        <v>104</v>
      </c>
      <c r="K114">
        <f>COUNTIFS(G2:G104,"=-1",S2:S104,"&lt;&gt;TRUE")+COUNTIFS(G2:G104,"=-3",S2:S104,"&lt;&gt;TRUE")</f>
        <v>37</v>
      </c>
    </row>
    <row r="115" spans="1:11" x14ac:dyDescent="0.25">
      <c r="A115" s="4" t="s">
        <v>105</v>
      </c>
      <c r="F115" s="8">
        <f>F109/F108</f>
        <v>0.93617021276595747</v>
      </c>
      <c r="H115" s="4" t="s">
        <v>105</v>
      </c>
      <c r="K115" s="8">
        <f>K109/K108</f>
        <v>1</v>
      </c>
    </row>
    <row r="116" spans="1:11" x14ac:dyDescent="0.25">
      <c r="A116" s="4" t="s">
        <v>106</v>
      </c>
      <c r="F116" s="8">
        <f>F110/F108</f>
        <v>6.3829787234042548E-2</v>
      </c>
      <c r="H116" s="4" t="s">
        <v>107</v>
      </c>
      <c r="K116" s="8">
        <f>K110/K108</f>
        <v>7.4999999999999997E-2</v>
      </c>
    </row>
    <row r="117" spans="1:11" x14ac:dyDescent="0.25">
      <c r="A117" s="4" t="s">
        <v>108</v>
      </c>
      <c r="F117" s="8">
        <f>F109/(F109+F111)</f>
        <v>0.95652173913043481</v>
      </c>
      <c r="H117" s="4" t="s">
        <v>108</v>
      </c>
      <c r="K117" s="8">
        <f>K109/(K109+K111)</f>
        <v>0.95238095238095233</v>
      </c>
    </row>
    <row r="118" spans="1:11" x14ac:dyDescent="0.25">
      <c r="A118" s="4" t="s">
        <v>109</v>
      </c>
      <c r="F118" s="8">
        <f>F110/(F110+F112)</f>
        <v>1</v>
      </c>
      <c r="H118" s="4" t="s">
        <v>109</v>
      </c>
      <c r="K118" s="8">
        <f>K110/(K110+K112)</f>
        <v>1</v>
      </c>
    </row>
    <row r="121" spans="1:11" ht="15.75" x14ac:dyDescent="0.25">
      <c r="A121" s="3" t="s">
        <v>110</v>
      </c>
      <c r="H121" s="3" t="s">
        <v>111</v>
      </c>
    </row>
    <row r="122" spans="1:11" x14ac:dyDescent="0.25">
      <c r="A122" s="4" t="s">
        <v>98</v>
      </c>
      <c r="F122">
        <f>COUNTIFS(H2:H104,"&lt;&gt;*_FP",H2:H104,"&lt;&gt;",H2:H104,"&lt;&gt;no structure")</f>
        <v>78</v>
      </c>
      <c r="H122" s="4" t="s">
        <v>98</v>
      </c>
      <c r="K122">
        <f>COUNTIFS(H2:H104,"&lt;&gt;*_FP",H2:H104,"&lt;&gt;",H2:H104,"&lt;&gt;no structure",T2:T104,"&lt;&gt;TRUE")</f>
        <v>71</v>
      </c>
    </row>
    <row r="123" spans="1:11" x14ac:dyDescent="0.25">
      <c r="A123" s="4" t="s">
        <v>99</v>
      </c>
      <c r="F123">
        <f>COUNTIFS(K2:K104,"&gt;0")</f>
        <v>65</v>
      </c>
      <c r="H123" s="4" t="s">
        <v>99</v>
      </c>
      <c r="K123">
        <f>COUNTIFS(K2:K104,"&gt;0",T2:T104,"&lt;&gt;TRUE")</f>
        <v>61</v>
      </c>
    </row>
    <row r="124" spans="1:11" x14ac:dyDescent="0.25">
      <c r="A124" s="4" t="s">
        <v>100</v>
      </c>
      <c r="F124">
        <f>COUNTIFS(L2:L104,"&gt;0")</f>
        <v>3</v>
      </c>
      <c r="H124" s="4" t="s">
        <v>100</v>
      </c>
      <c r="K124">
        <f>COUNTIFS(L2:L104,"&gt;0",U2:U104,"&lt;&gt;TRUE")</f>
        <v>3</v>
      </c>
    </row>
    <row r="125" spans="1:11" x14ac:dyDescent="0.25">
      <c r="A125" s="4" t="s">
        <v>101</v>
      </c>
      <c r="F125">
        <f>COUNTIFS(K2:K104,"&lt;&gt;-1",K2:K104,"&lt;&gt;0",K2:K104,"&lt;2")</f>
        <v>7</v>
      </c>
      <c r="H125" s="4" t="s">
        <v>101</v>
      </c>
      <c r="K125">
        <f>COUNTIFS(K2:K104,"&lt;&gt;-1",K2:K104,"&lt;&gt;0",K2:K104,"&lt;2",T2:T104,"&lt;&gt;TRUE")</f>
        <v>7</v>
      </c>
    </row>
    <row r="126" spans="1:11" x14ac:dyDescent="0.25">
      <c r="A126" s="4" t="s">
        <v>102</v>
      </c>
      <c r="F126">
        <f>COUNTIFS(L2:L104,"&lt;&gt;-1",L2:L104,"&lt;&gt;0",L2:L104,"&lt;2")</f>
        <v>0</v>
      </c>
      <c r="H126" s="4" t="s">
        <v>102</v>
      </c>
      <c r="K126">
        <f>COUNTIFS(L2:L104,"&lt;&gt;-1",L2:L104,"&lt;&gt;0",L2:L104,"&lt;2",U2:U104,"&lt;&gt;TRUE")</f>
        <v>0</v>
      </c>
    </row>
    <row r="127" spans="1:11" x14ac:dyDescent="0.25">
      <c r="A127" s="4" t="s">
        <v>103</v>
      </c>
      <c r="F127">
        <f>COUNTIFS(K2:K104,"=-1")+COUNTIFS(K2:K104,"=-3")</f>
        <v>13</v>
      </c>
      <c r="H127" s="4" t="s">
        <v>103</v>
      </c>
      <c r="K127">
        <f>COUNTIFS(K2:K104,"=-1",T2:T104,"&lt;&gt;TRUE")+COUNTIFS(K2:K104,"=-3",T2:T104,"&lt;&gt;TRUE")</f>
        <v>10</v>
      </c>
    </row>
    <row r="128" spans="1:11" x14ac:dyDescent="0.25">
      <c r="A128" s="4" t="s">
        <v>104</v>
      </c>
      <c r="F128">
        <f>COUNTIFS(L2:L104,"=-1")+COUNTIFS(L2:L104,"=-3")</f>
        <v>75</v>
      </c>
      <c r="H128" s="4" t="s">
        <v>104</v>
      </c>
      <c r="K128">
        <f>COUNTIFS(L2:L104,"=-1",U2:U104,"&lt;&gt;TRUE")+COUNTIFS(L2:L104,"=-3",U2:U104,"&lt;&gt;TRUE")</f>
        <v>68</v>
      </c>
    </row>
    <row r="129" spans="1:11" x14ac:dyDescent="0.25">
      <c r="A129" s="4" t="s">
        <v>105</v>
      </c>
      <c r="F129" s="8">
        <f>F123/F122</f>
        <v>0.83333333333333337</v>
      </c>
      <c r="H129" s="4" t="s">
        <v>105</v>
      </c>
      <c r="K129" s="8">
        <f>K123/K122</f>
        <v>0.85915492957746475</v>
      </c>
    </row>
    <row r="130" spans="1:11" x14ac:dyDescent="0.25">
      <c r="A130" s="4" t="s">
        <v>106</v>
      </c>
      <c r="F130" s="8">
        <f>F124/F122</f>
        <v>3.8461538461538464E-2</v>
      </c>
      <c r="H130" s="4" t="s">
        <v>107</v>
      </c>
      <c r="K130" s="8">
        <f>K124/K122</f>
        <v>4.2253521126760563E-2</v>
      </c>
    </row>
    <row r="131" spans="1:11" x14ac:dyDescent="0.25">
      <c r="A131" s="4" t="s">
        <v>108</v>
      </c>
      <c r="F131" s="8">
        <f>F123/(F123+F125)</f>
        <v>0.90277777777777779</v>
      </c>
      <c r="H131" s="4" t="s">
        <v>108</v>
      </c>
      <c r="K131" s="8">
        <f>K123/(K123+K125)</f>
        <v>0.8970588235294118</v>
      </c>
    </row>
    <row r="132" spans="1:11" x14ac:dyDescent="0.25">
      <c r="A132" s="4" t="s">
        <v>109</v>
      </c>
      <c r="F132" s="8">
        <f>F124/(F124+F126)</f>
        <v>1</v>
      </c>
      <c r="H132" s="4" t="s">
        <v>109</v>
      </c>
      <c r="K132" s="8">
        <f>K124/(K124+K126)</f>
        <v>1</v>
      </c>
    </row>
    <row r="135" spans="1:11" ht="15.75" x14ac:dyDescent="0.25">
      <c r="A135" s="3" t="s">
        <v>112</v>
      </c>
    </row>
    <row r="136" spans="1:11" x14ac:dyDescent="0.25">
      <c r="A136" s="1" t="s">
        <v>113</v>
      </c>
    </row>
    <row r="137" spans="1:11" x14ac:dyDescent="0.25">
      <c r="A137" s="5" t="s">
        <v>114</v>
      </c>
    </row>
    <row r="139" spans="1:11" x14ac:dyDescent="0.25">
      <c r="A139" s="1" t="s">
        <v>115</v>
      </c>
    </row>
    <row r="140" spans="1:11" x14ac:dyDescent="0.25">
      <c r="A140" s="6" t="s">
        <v>116</v>
      </c>
    </row>
    <row r="141" spans="1:11" x14ac:dyDescent="0.25">
      <c r="A141" s="7" t="s">
        <v>117</v>
      </c>
    </row>
    <row r="142" spans="1:11" x14ac:dyDescent="0.25">
      <c r="A142" s="5" t="s">
        <v>118</v>
      </c>
    </row>
    <row r="144" spans="1:11" x14ac:dyDescent="0.25">
      <c r="A144" s="4" t="s">
        <v>119</v>
      </c>
    </row>
    <row r="145" spans="1:1" x14ac:dyDescent="0.25">
      <c r="A145" t="s">
        <v>120</v>
      </c>
    </row>
    <row r="146" spans="1:1" x14ac:dyDescent="0.25">
      <c r="A146" t="s">
        <v>121</v>
      </c>
    </row>
    <row r="147" spans="1:1" x14ac:dyDescent="0.25">
      <c r="A147" t="s">
        <v>122</v>
      </c>
    </row>
    <row r="148" spans="1:1" x14ac:dyDescent="0.25">
      <c r="A148" t="s">
        <v>123</v>
      </c>
    </row>
    <row r="149" spans="1:1" x14ac:dyDescent="0.25">
      <c r="A149" t="s">
        <v>124</v>
      </c>
    </row>
    <row r="150" spans="1:1" x14ac:dyDescent="0.25">
      <c r="A150" t="s">
        <v>125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404</v>
      </c>
      <c r="B2" s="1" t="s">
        <v>405</v>
      </c>
      <c r="C2" t="s">
        <v>20</v>
      </c>
      <c r="D2" s="1" t="s">
        <v>405</v>
      </c>
      <c r="E2" s="1" t="s">
        <v>405</v>
      </c>
      <c r="F2" s="1">
        <v>2</v>
      </c>
      <c r="G2" s="1">
        <v>2</v>
      </c>
      <c r="H2" s="1" t="s">
        <v>406</v>
      </c>
      <c r="I2" s="1" t="s">
        <v>406</v>
      </c>
      <c r="J2" s="1" t="s">
        <v>406</v>
      </c>
      <c r="K2" s="1">
        <v>2</v>
      </c>
      <c r="L2" s="1">
        <v>2</v>
      </c>
      <c r="M2" t="s">
        <v>407</v>
      </c>
      <c r="N2" t="s">
        <v>408</v>
      </c>
      <c r="O2" t="s">
        <v>409</v>
      </c>
      <c r="P2">
        <v>98.7</v>
      </c>
    </row>
    <row r="3" spans="1:21" x14ac:dyDescent="0.25">
      <c r="A3" t="s">
        <v>404</v>
      </c>
      <c r="B3" s="1" t="s">
        <v>410</v>
      </c>
      <c r="C3" t="s">
        <v>20</v>
      </c>
      <c r="D3" t="s">
        <v>215</v>
      </c>
      <c r="E3" t="s">
        <v>21</v>
      </c>
      <c r="F3">
        <v>0</v>
      </c>
      <c r="G3">
        <v>0</v>
      </c>
      <c r="M3" t="s">
        <v>93</v>
      </c>
      <c r="N3" t="s">
        <v>411</v>
      </c>
      <c r="O3" t="s">
        <v>17</v>
      </c>
      <c r="Q3" t="s">
        <v>54</v>
      </c>
    </row>
    <row r="4" spans="1:21" x14ac:dyDescent="0.25">
      <c r="A4" t="s">
        <v>404</v>
      </c>
      <c r="B4" s="1" t="s">
        <v>412</v>
      </c>
      <c r="C4" t="s">
        <v>20</v>
      </c>
      <c r="D4" t="s">
        <v>233</v>
      </c>
      <c r="E4" t="s">
        <v>21</v>
      </c>
      <c r="F4">
        <v>0</v>
      </c>
      <c r="G4">
        <v>0</v>
      </c>
      <c r="M4" t="s">
        <v>137</v>
      </c>
      <c r="N4" t="s">
        <v>413</v>
      </c>
      <c r="O4" t="s">
        <v>17</v>
      </c>
      <c r="Q4" t="s">
        <v>54</v>
      </c>
    </row>
    <row r="5" spans="1:21" x14ac:dyDescent="0.25">
      <c r="A5" t="s">
        <v>404</v>
      </c>
      <c r="B5" s="1" t="s">
        <v>19</v>
      </c>
      <c r="C5" t="s">
        <v>20</v>
      </c>
      <c r="D5" s="1" t="s">
        <v>19</v>
      </c>
      <c r="E5" s="1" t="s">
        <v>19</v>
      </c>
      <c r="F5" s="1">
        <v>2</v>
      </c>
      <c r="G5" s="1">
        <v>2</v>
      </c>
      <c r="H5" s="1" t="s">
        <v>22</v>
      </c>
      <c r="I5" s="1" t="s">
        <v>22</v>
      </c>
      <c r="J5" s="1" t="s">
        <v>22</v>
      </c>
      <c r="K5" s="1">
        <v>2</v>
      </c>
      <c r="L5" s="1">
        <v>2</v>
      </c>
      <c r="M5" t="s">
        <v>394</v>
      </c>
      <c r="N5" t="s">
        <v>414</v>
      </c>
      <c r="O5" t="s">
        <v>415</v>
      </c>
      <c r="P5">
        <v>5.5</v>
      </c>
    </row>
    <row r="6" spans="1:21" x14ac:dyDescent="0.25">
      <c r="A6" t="s">
        <v>404</v>
      </c>
      <c r="B6" s="1" t="s">
        <v>26</v>
      </c>
      <c r="C6" t="s">
        <v>20</v>
      </c>
      <c r="D6" s="1" t="s">
        <v>26</v>
      </c>
      <c r="E6" s="5" t="s">
        <v>21</v>
      </c>
      <c r="F6" s="1">
        <v>2</v>
      </c>
      <c r="G6" s="5">
        <v>-1</v>
      </c>
      <c r="H6" s="1" t="s">
        <v>27</v>
      </c>
      <c r="I6" s="1" t="s">
        <v>27</v>
      </c>
      <c r="J6" s="5" t="s">
        <v>21</v>
      </c>
      <c r="K6" s="1">
        <v>2</v>
      </c>
      <c r="L6" s="5">
        <v>-1</v>
      </c>
      <c r="M6" t="s">
        <v>271</v>
      </c>
      <c r="N6" t="s">
        <v>416</v>
      </c>
      <c r="O6" t="s">
        <v>17</v>
      </c>
    </row>
    <row r="7" spans="1:21" x14ac:dyDescent="0.25">
      <c r="A7" t="s">
        <v>404</v>
      </c>
      <c r="B7" s="1" t="s">
        <v>238</v>
      </c>
      <c r="C7" t="s">
        <v>20</v>
      </c>
      <c r="D7" s="1" t="s">
        <v>238</v>
      </c>
      <c r="E7" s="1" t="s">
        <v>238</v>
      </c>
      <c r="F7" s="1">
        <v>2</v>
      </c>
      <c r="G7" s="1">
        <v>2</v>
      </c>
      <c r="H7" s="1" t="s">
        <v>239</v>
      </c>
      <c r="I7" s="1" t="s">
        <v>239</v>
      </c>
      <c r="J7" s="5" t="s">
        <v>21</v>
      </c>
      <c r="K7" s="1">
        <v>2</v>
      </c>
      <c r="L7" s="5">
        <v>-1</v>
      </c>
      <c r="M7" t="s">
        <v>45</v>
      </c>
      <c r="N7" t="s">
        <v>417</v>
      </c>
      <c r="O7" t="s">
        <v>17</v>
      </c>
    </row>
    <row r="8" spans="1:21" x14ac:dyDescent="0.25">
      <c r="H8" s="1" t="s">
        <v>241</v>
      </c>
      <c r="I8" s="1" t="s">
        <v>241</v>
      </c>
      <c r="J8" s="1" t="s">
        <v>418</v>
      </c>
      <c r="K8" s="1">
        <v>2</v>
      </c>
      <c r="L8" s="1">
        <v>2</v>
      </c>
      <c r="M8" t="s">
        <v>24</v>
      </c>
      <c r="N8" t="s">
        <v>417</v>
      </c>
      <c r="O8" t="s">
        <v>419</v>
      </c>
      <c r="P8">
        <v>22.1</v>
      </c>
    </row>
    <row r="9" spans="1:21" x14ac:dyDescent="0.25">
      <c r="A9" t="s">
        <v>404</v>
      </c>
      <c r="B9" s="1" t="s">
        <v>420</v>
      </c>
      <c r="C9" t="s">
        <v>20</v>
      </c>
      <c r="D9" t="s">
        <v>245</v>
      </c>
      <c r="E9" t="s">
        <v>21</v>
      </c>
      <c r="F9">
        <v>0</v>
      </c>
      <c r="G9">
        <v>0</v>
      </c>
      <c r="M9" t="s">
        <v>149</v>
      </c>
      <c r="N9" t="s">
        <v>421</v>
      </c>
      <c r="O9" t="s">
        <v>17</v>
      </c>
      <c r="Q9" t="s">
        <v>54</v>
      </c>
    </row>
    <row r="10" spans="1:21" x14ac:dyDescent="0.25">
      <c r="A10" t="s">
        <v>404</v>
      </c>
      <c r="B10" s="1" t="s">
        <v>249</v>
      </c>
      <c r="C10" t="s">
        <v>20</v>
      </c>
      <c r="D10" s="1" t="s">
        <v>249</v>
      </c>
      <c r="E10" s="5" t="s">
        <v>21</v>
      </c>
      <c r="F10" s="1">
        <v>2</v>
      </c>
      <c r="G10" s="5">
        <v>-1</v>
      </c>
      <c r="H10" s="1" t="s">
        <v>250</v>
      </c>
      <c r="I10" s="1" t="s">
        <v>250</v>
      </c>
      <c r="J10" s="5" t="s">
        <v>21</v>
      </c>
      <c r="K10" s="1">
        <v>2</v>
      </c>
      <c r="L10" s="5">
        <v>-1</v>
      </c>
      <c r="M10" t="s">
        <v>88</v>
      </c>
      <c r="N10" t="s">
        <v>422</v>
      </c>
      <c r="O10" t="s">
        <v>17</v>
      </c>
    </row>
    <row r="11" spans="1:21" x14ac:dyDescent="0.25">
      <c r="H11" s="1" t="s">
        <v>423</v>
      </c>
      <c r="I11" s="1" t="s">
        <v>424</v>
      </c>
      <c r="J11" s="5" t="s">
        <v>21</v>
      </c>
      <c r="K11" s="1">
        <v>2</v>
      </c>
      <c r="L11" s="5">
        <v>-1</v>
      </c>
      <c r="M11" t="s">
        <v>175</v>
      </c>
      <c r="N11" t="s">
        <v>422</v>
      </c>
      <c r="O11" t="s">
        <v>17</v>
      </c>
    </row>
    <row r="12" spans="1:21" x14ac:dyDescent="0.25">
      <c r="A12" t="s">
        <v>404</v>
      </c>
      <c r="B12" s="1" t="s">
        <v>133</v>
      </c>
      <c r="C12" t="s">
        <v>20</v>
      </c>
      <c r="D12" s="1" t="s">
        <v>133</v>
      </c>
      <c r="E12" s="1" t="s">
        <v>133</v>
      </c>
      <c r="F12" s="1">
        <v>2</v>
      </c>
      <c r="G12" s="1">
        <v>2</v>
      </c>
      <c r="H12" s="1" t="s">
        <v>263</v>
      </c>
      <c r="I12" s="1" t="s">
        <v>263</v>
      </c>
      <c r="J12" s="1" t="s">
        <v>263</v>
      </c>
      <c r="K12" s="1">
        <v>2</v>
      </c>
      <c r="L12" s="1">
        <v>2</v>
      </c>
      <c r="M12" t="s">
        <v>316</v>
      </c>
      <c r="N12" t="s">
        <v>425</v>
      </c>
      <c r="O12" t="s">
        <v>426</v>
      </c>
      <c r="P12">
        <v>5.5</v>
      </c>
    </row>
    <row r="13" spans="1:21" x14ac:dyDescent="0.25">
      <c r="H13" s="1" t="s">
        <v>427</v>
      </c>
      <c r="I13" s="1" t="s">
        <v>427</v>
      </c>
      <c r="J13" s="5" t="s">
        <v>21</v>
      </c>
      <c r="K13" s="1">
        <v>2</v>
      </c>
      <c r="L13" s="5">
        <v>-1</v>
      </c>
      <c r="M13" t="s">
        <v>264</v>
      </c>
      <c r="N13" t="s">
        <v>425</v>
      </c>
      <c r="O13" t="s">
        <v>17</v>
      </c>
    </row>
    <row r="14" spans="1:21" x14ac:dyDescent="0.25">
      <c r="A14" t="s">
        <v>404</v>
      </c>
      <c r="B14" s="1" t="s">
        <v>34</v>
      </c>
      <c r="C14" t="s">
        <v>20</v>
      </c>
      <c r="D14" s="1" t="s">
        <v>34</v>
      </c>
      <c r="E14" s="1" t="s">
        <v>34</v>
      </c>
      <c r="F14" s="1">
        <v>2</v>
      </c>
      <c r="G14" s="1">
        <v>2</v>
      </c>
      <c r="H14" s="1" t="s">
        <v>35</v>
      </c>
      <c r="I14" s="1" t="s">
        <v>35</v>
      </c>
      <c r="J14" s="1" t="s">
        <v>35</v>
      </c>
      <c r="K14" s="1">
        <v>2</v>
      </c>
      <c r="L14" s="1">
        <v>2</v>
      </c>
      <c r="M14" t="s">
        <v>201</v>
      </c>
      <c r="N14" t="s">
        <v>428</v>
      </c>
      <c r="O14" t="s">
        <v>429</v>
      </c>
      <c r="P14">
        <v>8.3000000000000007</v>
      </c>
    </row>
    <row r="15" spans="1:21" x14ac:dyDescent="0.25">
      <c r="H15" s="1" t="s">
        <v>38</v>
      </c>
      <c r="I15" s="1" t="s">
        <v>38</v>
      </c>
      <c r="J15" s="5" t="s">
        <v>21</v>
      </c>
      <c r="K15" s="1">
        <v>2</v>
      </c>
      <c r="L15" s="5">
        <v>-1</v>
      </c>
      <c r="M15" t="s">
        <v>266</v>
      </c>
      <c r="N15" t="s">
        <v>428</v>
      </c>
      <c r="O15" t="s">
        <v>17</v>
      </c>
    </row>
    <row r="16" spans="1:21" x14ac:dyDescent="0.25">
      <c r="H16" s="14" t="s">
        <v>503</v>
      </c>
      <c r="I16" s="15" t="s">
        <v>21</v>
      </c>
      <c r="J16" s="15" t="s">
        <v>21</v>
      </c>
      <c r="K16" s="15">
        <v>-1</v>
      </c>
      <c r="L16" s="15">
        <v>-1</v>
      </c>
      <c r="M16" t="s">
        <v>140</v>
      </c>
      <c r="N16" t="s">
        <v>17</v>
      </c>
      <c r="Q16" t="s">
        <v>555</v>
      </c>
    </row>
    <row r="17" spans="1:17" x14ac:dyDescent="0.25">
      <c r="A17" t="s">
        <v>404</v>
      </c>
      <c r="B17" s="1" t="s">
        <v>39</v>
      </c>
      <c r="C17" t="s">
        <v>20</v>
      </c>
      <c r="D17" s="1" t="s">
        <v>39</v>
      </c>
      <c r="E17" s="1" t="s">
        <v>39</v>
      </c>
      <c r="F17" s="1">
        <v>2</v>
      </c>
      <c r="G17" s="1">
        <v>2</v>
      </c>
      <c r="H17" s="1" t="s">
        <v>40</v>
      </c>
      <c r="I17" s="1" t="s">
        <v>40</v>
      </c>
      <c r="J17" s="1" t="s">
        <v>40</v>
      </c>
      <c r="K17" s="1">
        <v>2</v>
      </c>
      <c r="L17" s="1">
        <v>2</v>
      </c>
      <c r="M17" t="s">
        <v>155</v>
      </c>
      <c r="N17" t="s">
        <v>430</v>
      </c>
      <c r="O17" t="s">
        <v>431</v>
      </c>
      <c r="P17">
        <v>1</v>
      </c>
    </row>
    <row r="18" spans="1:17" x14ac:dyDescent="0.25">
      <c r="H18" s="1" t="s">
        <v>44</v>
      </c>
      <c r="I18" s="1" t="s">
        <v>44</v>
      </c>
      <c r="J18" s="5" t="s">
        <v>21</v>
      </c>
      <c r="K18" s="1">
        <v>2</v>
      </c>
      <c r="L18" s="5">
        <v>-1</v>
      </c>
      <c r="M18" t="s">
        <v>175</v>
      </c>
      <c r="N18" t="s">
        <v>430</v>
      </c>
      <c r="O18" t="s">
        <v>17</v>
      </c>
    </row>
    <row r="19" spans="1:17" x14ac:dyDescent="0.25">
      <c r="A19" t="s">
        <v>404</v>
      </c>
      <c r="B19" s="1" t="s">
        <v>46</v>
      </c>
      <c r="C19" t="s">
        <v>20</v>
      </c>
      <c r="D19" s="1" t="s">
        <v>46</v>
      </c>
      <c r="E19" s="1" t="s">
        <v>46</v>
      </c>
      <c r="F19" s="1">
        <v>2</v>
      </c>
      <c r="G19" s="1">
        <v>2</v>
      </c>
      <c r="H19" s="1" t="s">
        <v>47</v>
      </c>
      <c r="I19" s="1" t="s">
        <v>47</v>
      </c>
      <c r="J19" s="1" t="s">
        <v>47</v>
      </c>
      <c r="K19" s="1">
        <v>2</v>
      </c>
      <c r="L19" s="1">
        <v>2</v>
      </c>
      <c r="M19" t="s">
        <v>271</v>
      </c>
      <c r="N19" t="s">
        <v>432</v>
      </c>
      <c r="O19" t="s">
        <v>433</v>
      </c>
      <c r="P19">
        <v>16.5</v>
      </c>
    </row>
    <row r="20" spans="1:17" x14ac:dyDescent="0.25">
      <c r="H20" s="1" t="s">
        <v>275</v>
      </c>
      <c r="I20" s="1" t="s">
        <v>275</v>
      </c>
      <c r="J20" s="5" t="s">
        <v>21</v>
      </c>
      <c r="K20" s="1">
        <v>2</v>
      </c>
      <c r="L20" s="5">
        <v>-1</v>
      </c>
      <c r="M20" t="s">
        <v>24</v>
      </c>
      <c r="N20" t="s">
        <v>200</v>
      </c>
      <c r="O20" t="s">
        <v>17</v>
      </c>
    </row>
    <row r="21" spans="1:17" x14ac:dyDescent="0.25">
      <c r="H21" s="1" t="s">
        <v>434</v>
      </c>
      <c r="I21" s="1" t="s">
        <v>435</v>
      </c>
      <c r="J21" s="5" t="s">
        <v>21</v>
      </c>
      <c r="K21" s="1">
        <v>2</v>
      </c>
      <c r="L21" s="5">
        <v>-1</v>
      </c>
      <c r="M21" t="s">
        <v>217</v>
      </c>
      <c r="N21" t="s">
        <v>200</v>
      </c>
      <c r="O21" t="s">
        <v>17</v>
      </c>
    </row>
    <row r="22" spans="1:17" x14ac:dyDescent="0.25">
      <c r="A22" t="s">
        <v>404</v>
      </c>
      <c r="B22" s="1" t="s">
        <v>51</v>
      </c>
      <c r="C22" t="s">
        <v>20</v>
      </c>
      <c r="D22" s="1" t="s">
        <v>51</v>
      </c>
      <c r="E22" s="1" t="s">
        <v>51</v>
      </c>
      <c r="F22" s="1">
        <v>2</v>
      </c>
      <c r="G22" s="1">
        <v>2</v>
      </c>
      <c r="H22" s="1" t="s">
        <v>282</v>
      </c>
      <c r="I22" s="1" t="s">
        <v>282</v>
      </c>
      <c r="J22" s="5" t="s">
        <v>21</v>
      </c>
      <c r="K22" s="1">
        <v>2</v>
      </c>
      <c r="L22" s="5">
        <v>-1</v>
      </c>
      <c r="M22" t="s">
        <v>45</v>
      </c>
      <c r="N22" t="s">
        <v>436</v>
      </c>
      <c r="O22" t="s">
        <v>17</v>
      </c>
    </row>
    <row r="23" spans="1:17" x14ac:dyDescent="0.25">
      <c r="H23" s="1" t="s">
        <v>279</v>
      </c>
      <c r="I23" s="1" t="s">
        <v>279</v>
      </c>
      <c r="J23" s="1" t="s">
        <v>437</v>
      </c>
      <c r="K23" s="1">
        <v>2</v>
      </c>
      <c r="L23" s="1">
        <v>2</v>
      </c>
      <c r="M23" t="s">
        <v>57</v>
      </c>
      <c r="N23" t="s">
        <v>436</v>
      </c>
      <c r="O23" t="s">
        <v>438</v>
      </c>
      <c r="P23">
        <v>49.6</v>
      </c>
    </row>
    <row r="24" spans="1:17" x14ac:dyDescent="0.25">
      <c r="H24" s="1" t="s">
        <v>284</v>
      </c>
      <c r="I24" s="1" t="s">
        <v>285</v>
      </c>
      <c r="J24" s="1" t="s">
        <v>439</v>
      </c>
      <c r="K24" s="1">
        <v>2</v>
      </c>
      <c r="L24" s="1">
        <v>2</v>
      </c>
      <c r="M24" t="s">
        <v>28</v>
      </c>
      <c r="N24" t="s">
        <v>440</v>
      </c>
      <c r="O24" t="s">
        <v>441</v>
      </c>
      <c r="P24">
        <v>4.0999999999999996</v>
      </c>
    </row>
    <row r="25" spans="1:17" x14ac:dyDescent="0.25">
      <c r="A25" t="s">
        <v>404</v>
      </c>
      <c r="B25" s="1" t="s">
        <v>442</v>
      </c>
      <c r="C25" t="s">
        <v>20</v>
      </c>
      <c r="D25" t="s">
        <v>300</v>
      </c>
      <c r="E25" t="s">
        <v>21</v>
      </c>
      <c r="F25">
        <v>0</v>
      </c>
      <c r="G25">
        <v>0</v>
      </c>
      <c r="M25" t="s">
        <v>137</v>
      </c>
      <c r="N25" t="s">
        <v>443</v>
      </c>
      <c r="O25" t="s">
        <v>17</v>
      </c>
      <c r="Q25" t="s">
        <v>54</v>
      </c>
    </row>
    <row r="26" spans="1:17" x14ac:dyDescent="0.25">
      <c r="A26" t="s">
        <v>404</v>
      </c>
      <c r="B26" s="1" t="s">
        <v>55</v>
      </c>
      <c r="C26" t="s">
        <v>20</v>
      </c>
      <c r="D26" s="1" t="s">
        <v>55</v>
      </c>
      <c r="E26" s="1" t="s">
        <v>55</v>
      </c>
      <c r="F26" s="1">
        <v>2</v>
      </c>
      <c r="G26" s="1">
        <v>2</v>
      </c>
      <c r="H26" s="1" t="s">
        <v>56</v>
      </c>
      <c r="I26" s="1" t="s">
        <v>56</v>
      </c>
      <c r="J26" s="1" t="s">
        <v>56</v>
      </c>
      <c r="K26" s="1">
        <v>2</v>
      </c>
      <c r="L26" s="1">
        <v>2</v>
      </c>
      <c r="M26" t="s">
        <v>88</v>
      </c>
      <c r="N26" t="s">
        <v>422</v>
      </c>
      <c r="O26" t="s">
        <v>444</v>
      </c>
      <c r="P26">
        <v>16.600000000000001</v>
      </c>
    </row>
    <row r="27" spans="1:17" x14ac:dyDescent="0.25">
      <c r="A27" t="s">
        <v>404</v>
      </c>
      <c r="B27" s="1" t="s">
        <v>445</v>
      </c>
      <c r="C27" t="s">
        <v>20</v>
      </c>
      <c r="D27" t="s">
        <v>308</v>
      </c>
      <c r="E27" t="s">
        <v>21</v>
      </c>
      <c r="F27">
        <v>0</v>
      </c>
      <c r="G27">
        <v>0</v>
      </c>
      <c r="M27" t="s">
        <v>93</v>
      </c>
      <c r="N27" t="s">
        <v>446</v>
      </c>
      <c r="O27" t="s">
        <v>17</v>
      </c>
      <c r="Q27" t="s">
        <v>54</v>
      </c>
    </row>
    <row r="28" spans="1:17" x14ac:dyDescent="0.25">
      <c r="A28" t="s">
        <v>404</v>
      </c>
      <c r="B28" s="1" t="s">
        <v>311</v>
      </c>
      <c r="C28" t="s">
        <v>20</v>
      </c>
      <c r="D28" s="1" t="s">
        <v>311</v>
      </c>
      <c r="E28" s="5" t="s">
        <v>21</v>
      </c>
      <c r="F28" s="1">
        <v>2</v>
      </c>
      <c r="G28" s="5">
        <v>-1</v>
      </c>
      <c r="H28" s="1" t="s">
        <v>447</v>
      </c>
      <c r="I28" s="1" t="s">
        <v>447</v>
      </c>
      <c r="J28" s="5" t="s">
        <v>21</v>
      </c>
      <c r="K28" s="1">
        <v>2</v>
      </c>
      <c r="L28" s="5">
        <v>-1</v>
      </c>
      <c r="M28" t="s">
        <v>76</v>
      </c>
      <c r="N28" t="s">
        <v>417</v>
      </c>
      <c r="O28" t="s">
        <v>17</v>
      </c>
    </row>
    <row r="29" spans="1:17" x14ac:dyDescent="0.25">
      <c r="H29" s="1" t="s">
        <v>448</v>
      </c>
      <c r="I29" s="1" t="s">
        <v>448</v>
      </c>
      <c r="J29" s="5" t="s">
        <v>21</v>
      </c>
      <c r="K29" s="1">
        <v>2</v>
      </c>
      <c r="L29" s="5">
        <v>-1</v>
      </c>
      <c r="M29" t="s">
        <v>45</v>
      </c>
      <c r="N29" t="s">
        <v>417</v>
      </c>
      <c r="O29" t="s">
        <v>17</v>
      </c>
    </row>
    <row r="30" spans="1:17" x14ac:dyDescent="0.25">
      <c r="A30" t="s">
        <v>404</v>
      </c>
      <c r="B30" s="1" t="s">
        <v>312</v>
      </c>
      <c r="C30" t="s">
        <v>20</v>
      </c>
      <c r="D30" s="1" t="s">
        <v>312</v>
      </c>
      <c r="E30" s="1" t="s">
        <v>312</v>
      </c>
      <c r="F30" s="1">
        <v>2</v>
      </c>
      <c r="G30" s="1">
        <v>2</v>
      </c>
      <c r="H30" s="1" t="s">
        <v>449</v>
      </c>
      <c r="I30" s="1" t="s">
        <v>449</v>
      </c>
      <c r="J30" s="1" t="s">
        <v>449</v>
      </c>
      <c r="K30" s="1">
        <v>2</v>
      </c>
      <c r="L30" s="1">
        <v>2</v>
      </c>
      <c r="M30" t="s">
        <v>450</v>
      </c>
      <c r="N30" t="s">
        <v>451</v>
      </c>
      <c r="O30" t="s">
        <v>452</v>
      </c>
      <c r="P30">
        <v>12.4</v>
      </c>
    </row>
    <row r="31" spans="1:17" x14ac:dyDescent="0.25">
      <c r="A31" t="s">
        <v>404</v>
      </c>
      <c r="B31" s="1" t="s">
        <v>314</v>
      </c>
      <c r="C31" t="s">
        <v>20</v>
      </c>
      <c r="D31" s="1" t="s">
        <v>314</v>
      </c>
      <c r="E31" s="5" t="s">
        <v>21</v>
      </c>
      <c r="F31" s="1">
        <v>2</v>
      </c>
      <c r="G31" s="5">
        <v>-1</v>
      </c>
      <c r="H31" s="1" t="s">
        <v>315</v>
      </c>
      <c r="I31" s="1" t="s">
        <v>315</v>
      </c>
      <c r="J31" s="5" t="s">
        <v>21</v>
      </c>
      <c r="K31" s="1">
        <v>2</v>
      </c>
      <c r="L31" s="5">
        <v>-1</v>
      </c>
      <c r="M31" t="s">
        <v>453</v>
      </c>
      <c r="N31" t="s">
        <v>454</v>
      </c>
      <c r="O31" t="s">
        <v>17</v>
      </c>
    </row>
    <row r="32" spans="1:17" x14ac:dyDescent="0.25">
      <c r="H32" s="1" t="s">
        <v>455</v>
      </c>
      <c r="I32" s="1" t="s">
        <v>455</v>
      </c>
      <c r="J32" s="5" t="s">
        <v>21</v>
      </c>
      <c r="K32" s="1">
        <v>2</v>
      </c>
      <c r="L32" s="5">
        <v>-1</v>
      </c>
      <c r="M32" t="s">
        <v>316</v>
      </c>
      <c r="N32" t="s">
        <v>454</v>
      </c>
      <c r="O32" t="s">
        <v>17</v>
      </c>
    </row>
    <row r="33" spans="1:17" x14ac:dyDescent="0.25">
      <c r="H33" s="1" t="s">
        <v>318</v>
      </c>
      <c r="I33" s="1" t="s">
        <v>318</v>
      </c>
      <c r="J33" s="5" t="s">
        <v>21</v>
      </c>
      <c r="K33" s="1">
        <v>2</v>
      </c>
      <c r="L33" s="5">
        <v>-1</v>
      </c>
      <c r="M33" t="s">
        <v>456</v>
      </c>
      <c r="N33" t="s">
        <v>454</v>
      </c>
      <c r="O33" t="s">
        <v>17</v>
      </c>
    </row>
    <row r="34" spans="1:17" x14ac:dyDescent="0.25">
      <c r="A34" t="s">
        <v>404</v>
      </c>
      <c r="B34" s="1" t="s">
        <v>60</v>
      </c>
      <c r="C34" t="s">
        <v>20</v>
      </c>
      <c r="D34" s="1" t="s">
        <v>60</v>
      </c>
      <c r="E34" s="1" t="s">
        <v>60</v>
      </c>
      <c r="F34" s="1">
        <v>2</v>
      </c>
      <c r="G34" s="1">
        <v>2</v>
      </c>
      <c r="H34" s="1" t="s">
        <v>61</v>
      </c>
      <c r="I34" s="1" t="s">
        <v>61</v>
      </c>
      <c r="J34" s="1" t="s">
        <v>62</v>
      </c>
      <c r="K34" s="1">
        <v>2</v>
      </c>
      <c r="L34" s="1">
        <v>2</v>
      </c>
      <c r="M34" t="s">
        <v>166</v>
      </c>
      <c r="N34" t="s">
        <v>302</v>
      </c>
      <c r="O34" t="s">
        <v>457</v>
      </c>
      <c r="P34">
        <v>24.7</v>
      </c>
    </row>
    <row r="35" spans="1:17" x14ac:dyDescent="0.25">
      <c r="A35" t="s">
        <v>404</v>
      </c>
      <c r="B35" s="1" t="s">
        <v>66</v>
      </c>
      <c r="C35" t="s">
        <v>20</v>
      </c>
      <c r="D35" s="1" t="s">
        <v>66</v>
      </c>
      <c r="E35" s="1" t="s">
        <v>66</v>
      </c>
      <c r="F35" s="1">
        <v>2</v>
      </c>
      <c r="G35" s="1">
        <v>2</v>
      </c>
      <c r="H35" s="1" t="s">
        <v>67</v>
      </c>
      <c r="I35" s="1" t="s">
        <v>67</v>
      </c>
      <c r="J35" s="1" t="s">
        <v>67</v>
      </c>
      <c r="K35" s="1">
        <v>2</v>
      </c>
      <c r="L35" s="1">
        <v>2</v>
      </c>
      <c r="M35" t="s">
        <v>201</v>
      </c>
      <c r="N35" t="s">
        <v>247</v>
      </c>
      <c r="O35" t="s">
        <v>458</v>
      </c>
      <c r="P35">
        <v>16.5</v>
      </c>
    </row>
    <row r="36" spans="1:17" x14ac:dyDescent="0.25">
      <c r="H36" s="1" t="s">
        <v>459</v>
      </c>
      <c r="I36" s="5" t="s">
        <v>21</v>
      </c>
      <c r="J36" s="1" t="s">
        <v>459</v>
      </c>
      <c r="K36" s="5">
        <v>-1</v>
      </c>
      <c r="L36" s="1">
        <v>2</v>
      </c>
      <c r="M36" t="s">
        <v>305</v>
      </c>
      <c r="N36" t="s">
        <v>17</v>
      </c>
      <c r="O36" t="s">
        <v>460</v>
      </c>
      <c r="P36">
        <v>2.8</v>
      </c>
      <c r="Q36" t="s">
        <v>574</v>
      </c>
    </row>
    <row r="37" spans="1:17" x14ac:dyDescent="0.25">
      <c r="H37" s="14" t="s">
        <v>565</v>
      </c>
      <c r="I37" s="15" t="s">
        <v>21</v>
      </c>
      <c r="J37" s="15" t="s">
        <v>21</v>
      </c>
      <c r="K37" s="15">
        <v>-1</v>
      </c>
      <c r="L37" s="15">
        <v>-1</v>
      </c>
      <c r="M37" t="s">
        <v>88</v>
      </c>
      <c r="N37" t="s">
        <v>17</v>
      </c>
      <c r="Q37" t="s">
        <v>574</v>
      </c>
    </row>
    <row r="38" spans="1:17" x14ac:dyDescent="0.25">
      <c r="H38" s="14" t="s">
        <v>568</v>
      </c>
      <c r="I38" s="15" t="s">
        <v>21</v>
      </c>
      <c r="J38" s="15" t="s">
        <v>21</v>
      </c>
      <c r="K38" s="15">
        <v>-1</v>
      </c>
      <c r="L38" s="15">
        <v>-1</v>
      </c>
      <c r="M38" t="s">
        <v>88</v>
      </c>
      <c r="N38" t="s">
        <v>17</v>
      </c>
      <c r="Q38" t="s">
        <v>574</v>
      </c>
    </row>
    <row r="39" spans="1:17" x14ac:dyDescent="0.25">
      <c r="A39" t="s">
        <v>404</v>
      </c>
      <c r="B39" s="1" t="s">
        <v>71</v>
      </c>
      <c r="C39" t="s">
        <v>20</v>
      </c>
      <c r="D39" s="1" t="s">
        <v>71</v>
      </c>
      <c r="E39" s="1" t="s">
        <v>71</v>
      </c>
      <c r="F39" s="1">
        <v>2</v>
      </c>
      <c r="G39" s="1">
        <v>2</v>
      </c>
      <c r="H39" s="1" t="s">
        <v>72</v>
      </c>
      <c r="I39" s="1" t="s">
        <v>72</v>
      </c>
      <c r="J39" s="1" t="s">
        <v>72</v>
      </c>
      <c r="K39" s="1">
        <v>2</v>
      </c>
      <c r="L39" s="1">
        <v>2</v>
      </c>
      <c r="M39" t="s">
        <v>155</v>
      </c>
      <c r="N39" t="s">
        <v>430</v>
      </c>
      <c r="O39" t="s">
        <v>461</v>
      </c>
      <c r="P39">
        <v>1.9</v>
      </c>
    </row>
    <row r="40" spans="1:17" x14ac:dyDescent="0.25">
      <c r="H40" s="1" t="s">
        <v>77</v>
      </c>
      <c r="I40" s="1" t="s">
        <v>77</v>
      </c>
      <c r="J40" s="5" t="s">
        <v>21</v>
      </c>
      <c r="K40" s="1">
        <v>2</v>
      </c>
      <c r="L40" s="5">
        <v>-1</v>
      </c>
      <c r="M40" t="s">
        <v>175</v>
      </c>
      <c r="N40" t="s">
        <v>430</v>
      </c>
      <c r="O40" t="s">
        <v>17</v>
      </c>
    </row>
    <row r="41" spans="1:17" x14ac:dyDescent="0.25">
      <c r="A41" t="s">
        <v>404</v>
      </c>
      <c r="B41" s="1" t="s">
        <v>78</v>
      </c>
      <c r="C41" t="s">
        <v>20</v>
      </c>
      <c r="D41" s="1" t="s">
        <v>78</v>
      </c>
      <c r="E41" s="1" t="s">
        <v>78</v>
      </c>
      <c r="F41" s="1">
        <v>2</v>
      </c>
      <c r="G41" s="1">
        <v>2</v>
      </c>
      <c r="H41" s="1" t="s">
        <v>79</v>
      </c>
      <c r="I41" s="1" t="s">
        <v>79</v>
      </c>
      <c r="J41" s="1" t="s">
        <v>462</v>
      </c>
      <c r="K41" s="1">
        <v>2</v>
      </c>
      <c r="L41" s="1">
        <v>2</v>
      </c>
      <c r="M41" t="s">
        <v>36</v>
      </c>
      <c r="N41" t="s">
        <v>463</v>
      </c>
      <c r="O41" t="s">
        <v>464</v>
      </c>
      <c r="P41">
        <v>48.7</v>
      </c>
    </row>
    <row r="42" spans="1:17" x14ac:dyDescent="0.25">
      <c r="H42" s="1" t="s">
        <v>328</v>
      </c>
      <c r="I42" s="1" t="s">
        <v>328</v>
      </c>
      <c r="J42" s="1" t="s">
        <v>328</v>
      </c>
      <c r="K42" s="1">
        <v>2</v>
      </c>
      <c r="L42" s="1">
        <v>2</v>
      </c>
      <c r="M42" t="s">
        <v>24</v>
      </c>
      <c r="N42" t="s">
        <v>465</v>
      </c>
      <c r="O42" t="s">
        <v>466</v>
      </c>
      <c r="P42">
        <v>2.8</v>
      </c>
    </row>
    <row r="43" spans="1:17" x14ac:dyDescent="0.25">
      <c r="H43" s="1" t="s">
        <v>467</v>
      </c>
      <c r="I43" s="1" t="s">
        <v>467</v>
      </c>
      <c r="J43" s="5" t="s">
        <v>21</v>
      </c>
      <c r="K43" s="1">
        <v>2</v>
      </c>
      <c r="L43" s="5">
        <v>-1</v>
      </c>
      <c r="M43" t="s">
        <v>24</v>
      </c>
      <c r="N43" t="s">
        <v>465</v>
      </c>
      <c r="O43" t="s">
        <v>17</v>
      </c>
    </row>
    <row r="44" spans="1:17" x14ac:dyDescent="0.25">
      <c r="A44" t="s">
        <v>404</v>
      </c>
      <c r="B44" s="1" t="s">
        <v>331</v>
      </c>
      <c r="C44" t="s">
        <v>20</v>
      </c>
      <c r="D44" s="1" t="s">
        <v>331</v>
      </c>
      <c r="E44" s="1" t="s">
        <v>331</v>
      </c>
      <c r="F44" s="1">
        <v>2</v>
      </c>
      <c r="G44" s="1">
        <v>2</v>
      </c>
      <c r="H44" s="1" t="s">
        <v>332</v>
      </c>
      <c r="I44" s="1" t="s">
        <v>332</v>
      </c>
      <c r="J44" s="1" t="s">
        <v>468</v>
      </c>
      <c r="K44" s="1">
        <v>2</v>
      </c>
      <c r="L44" s="1">
        <v>2</v>
      </c>
      <c r="M44" t="s">
        <v>283</v>
      </c>
      <c r="N44" t="s">
        <v>469</v>
      </c>
      <c r="O44" t="s">
        <v>470</v>
      </c>
      <c r="P44">
        <v>24.7</v>
      </c>
    </row>
    <row r="45" spans="1:17" x14ac:dyDescent="0.25">
      <c r="H45" s="1" t="s">
        <v>471</v>
      </c>
      <c r="I45" s="1" t="s">
        <v>471</v>
      </c>
      <c r="J45" s="5" t="s">
        <v>21</v>
      </c>
      <c r="K45" s="1">
        <v>2</v>
      </c>
      <c r="L45" s="5">
        <v>-1</v>
      </c>
      <c r="M45" t="s">
        <v>283</v>
      </c>
      <c r="N45" t="s">
        <v>469</v>
      </c>
      <c r="O45" t="s">
        <v>17</v>
      </c>
    </row>
    <row r="46" spans="1:17" x14ac:dyDescent="0.25">
      <c r="H46" s="5" t="s">
        <v>472</v>
      </c>
      <c r="I46" s="5" t="s">
        <v>473</v>
      </c>
      <c r="J46" t="s">
        <v>17</v>
      </c>
      <c r="K46" s="5">
        <v>-2</v>
      </c>
      <c r="L46">
        <v>0</v>
      </c>
      <c r="M46" t="s">
        <v>17</v>
      </c>
      <c r="N46" t="s">
        <v>474</v>
      </c>
      <c r="O46" t="s">
        <v>17</v>
      </c>
    </row>
    <row r="47" spans="1:17" x14ac:dyDescent="0.25">
      <c r="A47" t="s">
        <v>404</v>
      </c>
      <c r="B47" s="1" t="s">
        <v>82</v>
      </c>
      <c r="C47" t="s">
        <v>20</v>
      </c>
      <c r="D47" s="1" t="s">
        <v>82</v>
      </c>
      <c r="E47" s="1" t="s">
        <v>82</v>
      </c>
      <c r="F47" s="1">
        <v>2</v>
      </c>
      <c r="G47" s="1">
        <v>2</v>
      </c>
      <c r="H47" s="1" t="s">
        <v>83</v>
      </c>
      <c r="I47" s="1" t="s">
        <v>83</v>
      </c>
      <c r="J47" s="1" t="s">
        <v>83</v>
      </c>
      <c r="K47" s="1">
        <v>2</v>
      </c>
      <c r="L47" s="1">
        <v>2</v>
      </c>
      <c r="M47" t="s">
        <v>137</v>
      </c>
      <c r="N47" t="s">
        <v>138</v>
      </c>
      <c r="O47" t="s">
        <v>475</v>
      </c>
      <c r="P47">
        <v>16.600000000000001</v>
      </c>
    </row>
    <row r="48" spans="1:17" x14ac:dyDescent="0.25">
      <c r="A48" t="s">
        <v>404</v>
      </c>
      <c r="B48" s="1" t="s">
        <v>342</v>
      </c>
      <c r="C48" t="s">
        <v>20</v>
      </c>
      <c r="D48" s="1" t="s">
        <v>342</v>
      </c>
      <c r="E48" s="1" t="s">
        <v>342</v>
      </c>
      <c r="F48" s="1">
        <v>2</v>
      </c>
      <c r="G48" s="1">
        <v>2</v>
      </c>
      <c r="H48" s="1" t="s">
        <v>343</v>
      </c>
      <c r="I48" s="1" t="s">
        <v>343</v>
      </c>
      <c r="J48" s="1" t="s">
        <v>476</v>
      </c>
      <c r="K48" s="1">
        <v>2</v>
      </c>
      <c r="L48" s="1">
        <v>2</v>
      </c>
      <c r="M48" t="s">
        <v>63</v>
      </c>
      <c r="N48" t="s">
        <v>477</v>
      </c>
      <c r="O48" t="s">
        <v>478</v>
      </c>
      <c r="P48">
        <v>49.6</v>
      </c>
    </row>
    <row r="49" spans="1:17" x14ac:dyDescent="0.25">
      <c r="A49" t="s">
        <v>404</v>
      </c>
      <c r="B49" s="1" t="s">
        <v>345</v>
      </c>
      <c r="C49" t="s">
        <v>20</v>
      </c>
      <c r="D49" t="s">
        <v>346</v>
      </c>
      <c r="E49" t="s">
        <v>21</v>
      </c>
      <c r="F49">
        <v>0</v>
      </c>
      <c r="G49">
        <v>0</v>
      </c>
      <c r="M49" t="s">
        <v>24</v>
      </c>
      <c r="N49" t="s">
        <v>479</v>
      </c>
      <c r="O49" t="s">
        <v>17</v>
      </c>
      <c r="Q49" t="s">
        <v>54</v>
      </c>
    </row>
    <row r="50" spans="1:17" x14ac:dyDescent="0.25">
      <c r="A50" t="s">
        <v>404</v>
      </c>
      <c r="B50" s="1" t="s">
        <v>87</v>
      </c>
      <c r="C50" t="s">
        <v>20</v>
      </c>
      <c r="D50" s="1" t="s">
        <v>87</v>
      </c>
      <c r="E50" s="5" t="s">
        <v>21</v>
      </c>
      <c r="F50" s="1">
        <v>2</v>
      </c>
      <c r="G50" s="5">
        <v>-1</v>
      </c>
      <c r="H50" s="1" t="s">
        <v>351</v>
      </c>
      <c r="I50" s="1" t="s">
        <v>351</v>
      </c>
      <c r="J50" s="5" t="s">
        <v>21</v>
      </c>
      <c r="K50" s="1">
        <v>2</v>
      </c>
      <c r="L50" s="5">
        <v>-1</v>
      </c>
      <c r="M50" t="s">
        <v>316</v>
      </c>
      <c r="N50" t="s">
        <v>480</v>
      </c>
      <c r="O50" t="s">
        <v>17</v>
      </c>
    </row>
    <row r="51" spans="1:17" x14ac:dyDescent="0.25">
      <c r="A51" t="s">
        <v>404</v>
      </c>
      <c r="B51" s="1" t="s">
        <v>164</v>
      </c>
      <c r="C51" t="s">
        <v>20</v>
      </c>
      <c r="D51" s="1" t="s">
        <v>164</v>
      </c>
      <c r="E51" s="1" t="s">
        <v>164</v>
      </c>
      <c r="F51" s="1">
        <v>2</v>
      </c>
      <c r="G51" s="1">
        <v>2</v>
      </c>
      <c r="H51" s="1" t="s">
        <v>353</v>
      </c>
      <c r="I51" s="1" t="s">
        <v>353</v>
      </c>
      <c r="J51" s="1" t="s">
        <v>481</v>
      </c>
      <c r="K51" s="1">
        <v>2</v>
      </c>
      <c r="L51" s="1">
        <v>2</v>
      </c>
      <c r="M51" t="s">
        <v>352</v>
      </c>
      <c r="N51" t="s">
        <v>482</v>
      </c>
      <c r="O51" t="s">
        <v>483</v>
      </c>
      <c r="P51">
        <v>24.8</v>
      </c>
    </row>
    <row r="52" spans="1:17" x14ac:dyDescent="0.25">
      <c r="H52" s="1" t="s">
        <v>355</v>
      </c>
      <c r="I52" s="1" t="s">
        <v>355</v>
      </c>
      <c r="J52" s="5" t="s">
        <v>21</v>
      </c>
      <c r="K52" s="1">
        <v>2</v>
      </c>
      <c r="L52" s="5">
        <v>-1</v>
      </c>
      <c r="M52" t="s">
        <v>149</v>
      </c>
      <c r="N52" t="s">
        <v>484</v>
      </c>
      <c r="O52" t="s">
        <v>17</v>
      </c>
    </row>
    <row r="53" spans="1:17" x14ac:dyDescent="0.25">
      <c r="H53" s="1" t="s">
        <v>358</v>
      </c>
      <c r="I53" s="1" t="s">
        <v>358</v>
      </c>
      <c r="J53" s="5" t="s">
        <v>21</v>
      </c>
      <c r="K53" s="1">
        <v>2</v>
      </c>
      <c r="L53" s="5">
        <v>-1</v>
      </c>
      <c r="M53" t="s">
        <v>485</v>
      </c>
      <c r="N53" t="s">
        <v>484</v>
      </c>
      <c r="O53" t="s">
        <v>17</v>
      </c>
    </row>
    <row r="54" spans="1:17" x14ac:dyDescent="0.25">
      <c r="A54" t="s">
        <v>404</v>
      </c>
      <c r="B54" s="1" t="s">
        <v>90</v>
      </c>
      <c r="C54" t="s">
        <v>20</v>
      </c>
      <c r="D54" s="1" t="s">
        <v>90</v>
      </c>
      <c r="E54" s="6" t="s">
        <v>90</v>
      </c>
      <c r="F54" s="1">
        <v>2</v>
      </c>
      <c r="G54" s="6">
        <v>1</v>
      </c>
      <c r="H54" s="1" t="s">
        <v>486</v>
      </c>
      <c r="I54" s="1" t="s">
        <v>487</v>
      </c>
      <c r="J54" s="6" t="s">
        <v>92</v>
      </c>
      <c r="K54" s="1">
        <v>2</v>
      </c>
      <c r="L54" s="6">
        <v>1</v>
      </c>
      <c r="M54" t="s">
        <v>140</v>
      </c>
      <c r="N54" t="s">
        <v>488</v>
      </c>
      <c r="O54" t="s">
        <v>489</v>
      </c>
      <c r="P54">
        <v>49.5</v>
      </c>
      <c r="Q54" t="s">
        <v>576</v>
      </c>
    </row>
    <row r="55" spans="1:17" x14ac:dyDescent="0.25">
      <c r="B55" s="1"/>
      <c r="D55" s="1"/>
      <c r="E55" s="6"/>
      <c r="F55" s="1"/>
      <c r="G55" s="6"/>
      <c r="H55" s="14" t="s">
        <v>363</v>
      </c>
      <c r="I55" s="15" t="s">
        <v>21</v>
      </c>
      <c r="J55" s="15" t="s">
        <v>21</v>
      </c>
      <c r="K55" s="15">
        <v>-1</v>
      </c>
      <c r="L55" s="15">
        <v>-1</v>
      </c>
      <c r="M55" t="s">
        <v>305</v>
      </c>
      <c r="N55" t="s">
        <v>17</v>
      </c>
      <c r="Q55" t="s">
        <v>575</v>
      </c>
    </row>
    <row r="56" spans="1:17" x14ac:dyDescent="0.25">
      <c r="B56" s="1"/>
      <c r="D56" s="1"/>
      <c r="E56" s="6"/>
      <c r="F56" s="1"/>
      <c r="G56" s="6"/>
      <c r="H56" s="14" t="s">
        <v>365</v>
      </c>
      <c r="I56" s="15" t="s">
        <v>21</v>
      </c>
      <c r="J56" s="15" t="s">
        <v>21</v>
      </c>
      <c r="K56" s="15">
        <v>-1</v>
      </c>
      <c r="L56" s="15">
        <v>-1</v>
      </c>
      <c r="M56" t="s">
        <v>84</v>
      </c>
      <c r="N56" t="s">
        <v>17</v>
      </c>
      <c r="Q56" t="s">
        <v>574</v>
      </c>
    </row>
    <row r="57" spans="1:17" x14ac:dyDescent="0.25">
      <c r="A57" t="s">
        <v>404</v>
      </c>
      <c r="B57" s="1" t="s">
        <v>173</v>
      </c>
      <c r="C57" t="s">
        <v>20</v>
      </c>
      <c r="D57" s="1" t="s">
        <v>173</v>
      </c>
      <c r="E57" s="1" t="s">
        <v>173</v>
      </c>
      <c r="F57" s="1">
        <v>2</v>
      </c>
      <c r="G57" s="1">
        <v>2</v>
      </c>
      <c r="H57" s="1" t="s">
        <v>373</v>
      </c>
      <c r="I57" s="1" t="s">
        <v>373</v>
      </c>
      <c r="J57" s="1" t="s">
        <v>373</v>
      </c>
      <c r="K57" s="1">
        <v>2</v>
      </c>
      <c r="L57" s="1">
        <v>2</v>
      </c>
      <c r="M57" t="s">
        <v>271</v>
      </c>
      <c r="N57" t="s">
        <v>490</v>
      </c>
      <c r="O57" t="s">
        <v>491</v>
      </c>
      <c r="P57">
        <v>5.5</v>
      </c>
    </row>
    <row r="58" spans="1:17" x14ac:dyDescent="0.25">
      <c r="A58" t="s">
        <v>404</v>
      </c>
      <c r="B58" s="1" t="s">
        <v>382</v>
      </c>
      <c r="C58" t="s">
        <v>20</v>
      </c>
      <c r="D58" s="1" t="s">
        <v>382</v>
      </c>
      <c r="E58" s="1" t="s">
        <v>382</v>
      </c>
      <c r="F58" s="1">
        <v>2</v>
      </c>
      <c r="G58" s="1">
        <v>2</v>
      </c>
      <c r="H58" s="1" t="s">
        <v>383</v>
      </c>
      <c r="I58" s="1" t="s">
        <v>383</v>
      </c>
      <c r="J58" s="1" t="s">
        <v>383</v>
      </c>
      <c r="K58" s="1">
        <v>2</v>
      </c>
      <c r="L58" s="1">
        <v>2</v>
      </c>
      <c r="M58" t="s">
        <v>76</v>
      </c>
      <c r="N58" t="s">
        <v>417</v>
      </c>
      <c r="O58" t="s">
        <v>492</v>
      </c>
      <c r="P58">
        <v>8.3000000000000007</v>
      </c>
    </row>
    <row r="59" spans="1:17" x14ac:dyDescent="0.25">
      <c r="H59" s="1" t="s">
        <v>385</v>
      </c>
      <c r="I59" s="1" t="s">
        <v>385</v>
      </c>
      <c r="J59" s="5" t="s">
        <v>21</v>
      </c>
      <c r="K59" s="1">
        <v>2</v>
      </c>
      <c r="L59" s="5">
        <v>-1</v>
      </c>
      <c r="M59" t="s">
        <v>24</v>
      </c>
      <c r="N59" t="s">
        <v>417</v>
      </c>
      <c r="O59" t="s">
        <v>17</v>
      </c>
    </row>
    <row r="60" spans="1:17" x14ac:dyDescent="0.25">
      <c r="A60" t="s">
        <v>404</v>
      </c>
      <c r="B60" s="1" t="s">
        <v>386</v>
      </c>
      <c r="C60" t="s">
        <v>20</v>
      </c>
      <c r="D60" t="s">
        <v>387</v>
      </c>
      <c r="E60" t="s">
        <v>21</v>
      </c>
      <c r="F60">
        <v>0</v>
      </c>
      <c r="G60">
        <v>0</v>
      </c>
      <c r="M60" t="s">
        <v>80</v>
      </c>
      <c r="N60" t="s">
        <v>493</v>
      </c>
      <c r="O60" t="s">
        <v>17</v>
      </c>
      <c r="Q60" t="s">
        <v>54</v>
      </c>
    </row>
    <row r="61" spans="1:17" x14ac:dyDescent="0.25">
      <c r="A61" t="s">
        <v>404</v>
      </c>
      <c r="B61" s="1" t="s">
        <v>389</v>
      </c>
      <c r="C61" t="s">
        <v>20</v>
      </c>
      <c r="D61" t="s">
        <v>390</v>
      </c>
      <c r="E61" t="s">
        <v>21</v>
      </c>
      <c r="F61">
        <v>0</v>
      </c>
      <c r="G61">
        <v>0</v>
      </c>
      <c r="M61" t="s">
        <v>128</v>
      </c>
      <c r="N61" t="s">
        <v>494</v>
      </c>
      <c r="O61" t="s">
        <v>17</v>
      </c>
      <c r="Q61" t="s">
        <v>54</v>
      </c>
    </row>
    <row r="62" spans="1:17" x14ac:dyDescent="0.25">
      <c r="A62" t="s">
        <v>404</v>
      </c>
      <c r="B62" s="1" t="s">
        <v>495</v>
      </c>
      <c r="C62" t="s">
        <v>20</v>
      </c>
      <c r="D62" t="s">
        <v>401</v>
      </c>
      <c r="E62" t="s">
        <v>21</v>
      </c>
      <c r="F62">
        <v>0</v>
      </c>
      <c r="G62">
        <v>0</v>
      </c>
      <c r="M62" t="s">
        <v>45</v>
      </c>
      <c r="N62" t="s">
        <v>496</v>
      </c>
      <c r="O62" t="s">
        <v>17</v>
      </c>
      <c r="Q62" t="s">
        <v>54</v>
      </c>
    </row>
    <row r="65" spans="1:11" ht="15.75" x14ac:dyDescent="0.25">
      <c r="A65" s="3" t="s">
        <v>96</v>
      </c>
      <c r="H65" s="3" t="s">
        <v>97</v>
      </c>
    </row>
    <row r="66" spans="1:11" x14ac:dyDescent="0.25">
      <c r="A66" s="4" t="s">
        <v>98</v>
      </c>
      <c r="F66">
        <f>COUNTIFS(B2:B62,"&lt;&gt;*_*",B2:B62,"&lt;&gt;")</f>
        <v>26</v>
      </c>
      <c r="H66" s="4" t="s">
        <v>98</v>
      </c>
      <c r="K66">
        <f>COUNTIFS(B2:B62,"&lt;&gt;*_*",B2:B62,"&lt;&gt;",R2:R62,"&lt;&gt;TRUE")</f>
        <v>26</v>
      </c>
    </row>
    <row r="67" spans="1:11" x14ac:dyDescent="0.25">
      <c r="A67" s="4" t="s">
        <v>99</v>
      </c>
      <c r="F67">
        <f>COUNTIFS(F2:F62,"&gt;0")</f>
        <v>26</v>
      </c>
      <c r="H67" s="4" t="s">
        <v>99</v>
      </c>
      <c r="K67">
        <f>COUNTIFS(F2:F62,"&gt;0",R2:R62,"&lt;&gt;TRUE")</f>
        <v>26</v>
      </c>
    </row>
    <row r="68" spans="1:11" x14ac:dyDescent="0.25">
      <c r="A68" s="4" t="s">
        <v>100</v>
      </c>
      <c r="F68">
        <f>COUNTIFS(G2:G62,"&gt;0")</f>
        <v>21</v>
      </c>
      <c r="H68" s="4" t="s">
        <v>100</v>
      </c>
      <c r="K68">
        <f>COUNTIFS(G2:G62,"&gt;0",S2:S62,"&lt;&gt;TRUE")</f>
        <v>21</v>
      </c>
    </row>
    <row r="69" spans="1:11" x14ac:dyDescent="0.25">
      <c r="A69" s="4" t="s">
        <v>101</v>
      </c>
      <c r="F69">
        <f>COUNTIFS(F2:F62,"&lt;&gt;-1",F2:F62,"&lt;&gt;0",F2:F62,"&lt;2")</f>
        <v>0</v>
      </c>
      <c r="H69" s="4" t="s">
        <v>101</v>
      </c>
      <c r="K69">
        <f>COUNTIFS(F2:F62,"&lt;&gt;-1",F2:F62,"&lt;&gt;0",F2:F62,"&lt;2",R2:R62,"&lt;&gt;TRUE")</f>
        <v>0</v>
      </c>
    </row>
    <row r="70" spans="1:11" x14ac:dyDescent="0.25">
      <c r="A70" s="4" t="s">
        <v>102</v>
      </c>
      <c r="F70">
        <f>COUNTIFS(G2:G62,"&lt;&gt;-1",G2:G62,"&lt;&gt;0",G2:G62,"&lt;2")</f>
        <v>1</v>
      </c>
      <c r="H70" s="4" t="s">
        <v>102</v>
      </c>
      <c r="K70">
        <f>COUNTIFS(G2:G62,"&lt;&gt;-1",G2:G62,"&lt;&gt;0",G2:G62,"&lt;2",S2:S62,"&lt;&gt;TRUE")</f>
        <v>1</v>
      </c>
    </row>
    <row r="71" spans="1:11" x14ac:dyDescent="0.25">
      <c r="A71" s="4" t="s">
        <v>103</v>
      </c>
      <c r="F71">
        <f>COUNTIFS(F2:F62,"=-1")+COUNTIFS(F2:F62,"=-3")</f>
        <v>0</v>
      </c>
      <c r="H71" s="4" t="s">
        <v>103</v>
      </c>
      <c r="K71">
        <f>COUNTIFS(F2:F62,"=-1",R2:R62,"&lt;&gt;TRUE")+COUNTIFS(F2:F62,"=-3",R2:R62,"&lt;&gt;TRUE")</f>
        <v>0</v>
      </c>
    </row>
    <row r="72" spans="1:11" x14ac:dyDescent="0.25">
      <c r="A72" s="4" t="s">
        <v>104</v>
      </c>
      <c r="F72">
        <f>COUNTIFS(G2:G62,"=-1")+COUNTIFS(G2:G62,"=-3")</f>
        <v>5</v>
      </c>
      <c r="H72" s="4" t="s">
        <v>104</v>
      </c>
      <c r="K72">
        <f>COUNTIFS(G2:G62,"=-1",S2:S62,"&lt;&gt;TRUE")+COUNTIFS(G2:G62,"=-3",S2:S62,"&lt;&gt;TRUE")</f>
        <v>5</v>
      </c>
    </row>
    <row r="73" spans="1:11" x14ac:dyDescent="0.25">
      <c r="A73" s="4" t="s">
        <v>105</v>
      </c>
      <c r="F73" s="8">
        <f>F67/F66</f>
        <v>1</v>
      </c>
      <c r="H73" s="4" t="s">
        <v>105</v>
      </c>
      <c r="K73" s="8">
        <f>K67/K66</f>
        <v>1</v>
      </c>
    </row>
    <row r="74" spans="1:11" x14ac:dyDescent="0.25">
      <c r="A74" s="4" t="s">
        <v>106</v>
      </c>
      <c r="F74" s="8">
        <f>F68/F66</f>
        <v>0.80769230769230771</v>
      </c>
      <c r="H74" s="4" t="s">
        <v>107</v>
      </c>
      <c r="K74" s="8">
        <f>K68/K66</f>
        <v>0.80769230769230771</v>
      </c>
    </row>
    <row r="75" spans="1:11" x14ac:dyDescent="0.25">
      <c r="A75" s="4" t="s">
        <v>108</v>
      </c>
      <c r="F75" s="8">
        <f>F67/(F67+F69)</f>
        <v>1</v>
      </c>
      <c r="H75" s="4" t="s">
        <v>108</v>
      </c>
      <c r="K75" s="8">
        <f>K67/(K67+K69)</f>
        <v>1</v>
      </c>
    </row>
    <row r="76" spans="1:11" x14ac:dyDescent="0.25">
      <c r="A76" s="4" t="s">
        <v>109</v>
      </c>
      <c r="F76" s="8">
        <f>F68/(F68+F70)</f>
        <v>0.95454545454545459</v>
      </c>
      <c r="H76" s="4" t="s">
        <v>109</v>
      </c>
      <c r="K76" s="8">
        <f>K68/(K68+K70)</f>
        <v>0.95454545454545459</v>
      </c>
    </row>
    <row r="79" spans="1:11" ht="15.75" x14ac:dyDescent="0.25">
      <c r="A79" s="3" t="s">
        <v>110</v>
      </c>
      <c r="H79" s="3" t="s">
        <v>111</v>
      </c>
    </row>
    <row r="80" spans="1:11" x14ac:dyDescent="0.25">
      <c r="A80" s="4" t="s">
        <v>98</v>
      </c>
      <c r="F80">
        <f>COUNTIFS(H2:H62,"&lt;&gt;*_FP",H2:H62,"&lt;&gt;",H2:H62,"&lt;&gt;no structure")</f>
        <v>51</v>
      </c>
      <c r="H80" s="4" t="s">
        <v>98</v>
      </c>
      <c r="K80">
        <f>COUNTIFS(H2:H62,"&lt;&gt;*_FP",H2:H62,"&lt;&gt;",H2:H62,"&lt;&gt;no structure",T2:T62,"&lt;&gt;TRUE")</f>
        <v>51</v>
      </c>
    </row>
    <row r="81" spans="1:11" x14ac:dyDescent="0.25">
      <c r="A81" s="4" t="s">
        <v>99</v>
      </c>
      <c r="F81">
        <f>COUNTIFS(K2:K62,"&gt;0")</f>
        <v>45</v>
      </c>
      <c r="H81" s="4" t="s">
        <v>99</v>
      </c>
      <c r="K81">
        <f>COUNTIFS(K2:K62,"&gt;0",T2:T62,"&lt;&gt;TRUE")</f>
        <v>45</v>
      </c>
    </row>
    <row r="82" spans="1:11" x14ac:dyDescent="0.25">
      <c r="A82" s="4" t="s">
        <v>100</v>
      </c>
      <c r="F82">
        <f>COUNTIFS(L2:L62,"&gt;0")</f>
        <v>24</v>
      </c>
      <c r="H82" s="4" t="s">
        <v>100</v>
      </c>
      <c r="K82">
        <f>COUNTIFS(L2:L62,"&gt;0",U2:U62,"&lt;&gt;TRUE")</f>
        <v>24</v>
      </c>
    </row>
    <row r="83" spans="1:11" x14ac:dyDescent="0.25">
      <c r="A83" s="4" t="s">
        <v>101</v>
      </c>
      <c r="F83">
        <f>COUNTIFS(K2:K62,"&lt;&gt;-1",K2:K62,"&lt;&gt;0",K2:K62,"&lt;2")</f>
        <v>1</v>
      </c>
      <c r="H83" s="4" t="s">
        <v>101</v>
      </c>
      <c r="K83">
        <f>COUNTIFS(K2:K62,"&lt;&gt;-1",K2:K62,"&lt;&gt;0",K2:K62,"&lt;2",T2:T62,"&lt;&gt;TRUE")</f>
        <v>1</v>
      </c>
    </row>
    <row r="84" spans="1:11" x14ac:dyDescent="0.25">
      <c r="A84" s="4" t="s">
        <v>102</v>
      </c>
      <c r="F84">
        <f>COUNTIFS(L2:L62,"&lt;&gt;-1",L2:L62,"&lt;&gt;0",L2:L62,"&lt;2")</f>
        <v>1</v>
      </c>
      <c r="H84" s="4" t="s">
        <v>102</v>
      </c>
      <c r="K84">
        <f>COUNTIFS(L2:L62,"&lt;&gt;-1",L2:L62,"&lt;&gt;0",L2:L62,"&lt;2",U2:U62,"&lt;&gt;TRUE")</f>
        <v>1</v>
      </c>
    </row>
    <row r="85" spans="1:11" x14ac:dyDescent="0.25">
      <c r="A85" s="4" t="s">
        <v>103</v>
      </c>
      <c r="F85">
        <f>COUNTIFS(K2:K62,"=-1")+COUNTIFS(K2:K62,"=-3")</f>
        <v>6</v>
      </c>
      <c r="H85" s="4" t="s">
        <v>103</v>
      </c>
      <c r="K85">
        <f>COUNTIFS(K2:K62,"=-1",T2:T62,"&lt;&gt;TRUE")+COUNTIFS(K2:K62,"=-3",T2:T62,"&lt;&gt;TRUE")</f>
        <v>6</v>
      </c>
    </row>
    <row r="86" spans="1:11" x14ac:dyDescent="0.25">
      <c r="A86" s="4" t="s">
        <v>104</v>
      </c>
      <c r="F86">
        <f>COUNTIFS(L2:L62,"=-1")+COUNTIFS(L2:L62,"=-3")</f>
        <v>27</v>
      </c>
      <c r="H86" s="4" t="s">
        <v>104</v>
      </c>
      <c r="K86">
        <f>COUNTIFS(L2:L62,"=-1",U2:U62,"&lt;&gt;TRUE")+COUNTIFS(L2:L62,"=-3",U2:U62,"&lt;&gt;TRUE")</f>
        <v>27</v>
      </c>
    </row>
    <row r="87" spans="1:11" x14ac:dyDescent="0.25">
      <c r="A87" s="4" t="s">
        <v>105</v>
      </c>
      <c r="F87" s="8">
        <f>F81/F80</f>
        <v>0.88235294117647056</v>
      </c>
      <c r="H87" s="4" t="s">
        <v>105</v>
      </c>
      <c r="K87" s="8">
        <f>K81/K80</f>
        <v>0.88235294117647056</v>
      </c>
    </row>
    <row r="88" spans="1:11" x14ac:dyDescent="0.25">
      <c r="A88" s="4" t="s">
        <v>106</v>
      </c>
      <c r="F88" s="8">
        <f>F82/F80</f>
        <v>0.47058823529411764</v>
      </c>
      <c r="H88" s="4" t="s">
        <v>107</v>
      </c>
      <c r="K88" s="8">
        <f>K82/K80</f>
        <v>0.47058823529411764</v>
      </c>
    </row>
    <row r="89" spans="1:11" x14ac:dyDescent="0.25">
      <c r="A89" s="4" t="s">
        <v>108</v>
      </c>
      <c r="F89" s="8">
        <f>F81/(F81+F83)</f>
        <v>0.97826086956521741</v>
      </c>
      <c r="H89" s="4" t="s">
        <v>108</v>
      </c>
      <c r="K89" s="8">
        <f>K81/(K81+K83)</f>
        <v>0.97826086956521741</v>
      </c>
    </row>
    <row r="90" spans="1:11" x14ac:dyDescent="0.25">
      <c r="A90" s="4" t="s">
        <v>109</v>
      </c>
      <c r="F90" s="8">
        <f>F82/(F82+F84)</f>
        <v>0.96</v>
      </c>
      <c r="H90" s="4" t="s">
        <v>109</v>
      </c>
      <c r="K90" s="8">
        <f>K82/(K82+K84)</f>
        <v>0.96</v>
      </c>
    </row>
    <row r="93" spans="1:11" ht="15.75" x14ac:dyDescent="0.25">
      <c r="A93" s="3" t="s">
        <v>112</v>
      </c>
    </row>
    <row r="94" spans="1:11" x14ac:dyDescent="0.25">
      <c r="A94" s="1" t="s">
        <v>113</v>
      </c>
    </row>
    <row r="95" spans="1:11" x14ac:dyDescent="0.25">
      <c r="A95" s="5" t="s">
        <v>114</v>
      </c>
    </row>
    <row r="97" spans="1:1" x14ac:dyDescent="0.25">
      <c r="A97" s="1" t="s">
        <v>115</v>
      </c>
    </row>
    <row r="98" spans="1:1" x14ac:dyDescent="0.25">
      <c r="A98" s="6" t="s">
        <v>116</v>
      </c>
    </row>
    <row r="99" spans="1:1" x14ac:dyDescent="0.25">
      <c r="A99" s="7" t="s">
        <v>117</v>
      </c>
    </row>
    <row r="100" spans="1:1" x14ac:dyDescent="0.25">
      <c r="A100" s="5" t="s">
        <v>118</v>
      </c>
    </row>
    <row r="102" spans="1:1" x14ac:dyDescent="0.25">
      <c r="A102" s="4" t="s">
        <v>119</v>
      </c>
    </row>
    <row r="103" spans="1:1" x14ac:dyDescent="0.25">
      <c r="A103" t="s">
        <v>120</v>
      </c>
    </row>
    <row r="104" spans="1:1" x14ac:dyDescent="0.25">
      <c r="A104" t="s">
        <v>121</v>
      </c>
    </row>
    <row r="105" spans="1:1" x14ac:dyDescent="0.25">
      <c r="A105" t="s">
        <v>122</v>
      </c>
    </row>
    <row r="106" spans="1:1" x14ac:dyDescent="0.25">
      <c r="A106" t="s">
        <v>123</v>
      </c>
    </row>
    <row r="107" spans="1:1" x14ac:dyDescent="0.25">
      <c r="A107" t="s">
        <v>124</v>
      </c>
    </row>
    <row r="108" spans="1:1" x14ac:dyDescent="0.25">
      <c r="A108" t="s">
        <v>125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497</v>
      </c>
      <c r="B2" s="1" t="s">
        <v>19</v>
      </c>
      <c r="C2" t="s">
        <v>20</v>
      </c>
      <c r="D2" s="1" t="s">
        <v>19</v>
      </c>
      <c r="E2" s="1" t="s">
        <v>19</v>
      </c>
      <c r="F2" s="1">
        <v>2</v>
      </c>
      <c r="G2" s="1">
        <v>2</v>
      </c>
      <c r="H2" s="1" t="s">
        <v>22</v>
      </c>
      <c r="I2" s="1" t="s">
        <v>22</v>
      </c>
      <c r="J2" s="1" t="s">
        <v>22</v>
      </c>
      <c r="K2" s="1">
        <v>2</v>
      </c>
      <c r="L2" s="1">
        <v>2</v>
      </c>
      <c r="M2" t="s">
        <v>36</v>
      </c>
      <c r="N2" t="s">
        <v>37</v>
      </c>
      <c r="O2" t="s">
        <v>498</v>
      </c>
      <c r="P2">
        <v>5.5</v>
      </c>
    </row>
    <row r="3" spans="1:21" x14ac:dyDescent="0.25">
      <c r="A3" t="s">
        <v>497</v>
      </c>
      <c r="B3" s="1" t="s">
        <v>26</v>
      </c>
      <c r="C3" t="s">
        <v>20</v>
      </c>
      <c r="D3" s="1" t="s">
        <v>26</v>
      </c>
      <c r="E3" s="1" t="s">
        <v>26</v>
      </c>
      <c r="F3" s="1">
        <v>2</v>
      </c>
      <c r="G3" s="1">
        <v>2</v>
      </c>
      <c r="H3" s="1" t="s">
        <v>27</v>
      </c>
      <c r="I3" s="1" t="s">
        <v>27</v>
      </c>
      <c r="J3" s="1" t="s">
        <v>27</v>
      </c>
      <c r="K3" s="1">
        <v>2</v>
      </c>
      <c r="L3" s="1">
        <v>2</v>
      </c>
      <c r="M3" t="s">
        <v>280</v>
      </c>
      <c r="N3" t="s">
        <v>384</v>
      </c>
      <c r="O3" t="s">
        <v>499</v>
      </c>
      <c r="P3">
        <v>8.3000000000000007</v>
      </c>
    </row>
    <row r="4" spans="1:21" x14ac:dyDescent="0.25">
      <c r="A4" t="s">
        <v>497</v>
      </c>
      <c r="B4" s="1" t="s">
        <v>34</v>
      </c>
      <c r="C4" t="s">
        <v>20</v>
      </c>
      <c r="D4" s="1" t="s">
        <v>34</v>
      </c>
      <c r="E4" s="1" t="s">
        <v>34</v>
      </c>
      <c r="F4" s="1">
        <v>2</v>
      </c>
      <c r="G4" s="1">
        <v>2</v>
      </c>
      <c r="H4" s="1" t="s">
        <v>35</v>
      </c>
      <c r="I4" s="1" t="s">
        <v>35</v>
      </c>
      <c r="J4" s="1" t="s">
        <v>35</v>
      </c>
      <c r="K4" s="1">
        <v>2</v>
      </c>
      <c r="L4" s="1">
        <v>2</v>
      </c>
      <c r="M4" t="s">
        <v>500</v>
      </c>
      <c r="N4" t="s">
        <v>501</v>
      </c>
      <c r="O4" t="s">
        <v>502</v>
      </c>
      <c r="P4">
        <v>8.3000000000000007</v>
      </c>
    </row>
    <row r="5" spans="1:21" x14ac:dyDescent="0.25">
      <c r="H5" s="1" t="s">
        <v>503</v>
      </c>
      <c r="I5" s="1" t="s">
        <v>503</v>
      </c>
      <c r="J5" s="5" t="s">
        <v>21</v>
      </c>
      <c r="K5" s="1">
        <v>2</v>
      </c>
      <c r="L5" s="5">
        <v>-1</v>
      </c>
      <c r="M5" t="s">
        <v>271</v>
      </c>
      <c r="N5" t="s">
        <v>501</v>
      </c>
      <c r="O5" t="s">
        <v>17</v>
      </c>
    </row>
    <row r="6" spans="1:21" x14ac:dyDescent="0.25">
      <c r="A6" t="s">
        <v>497</v>
      </c>
      <c r="B6" s="1" t="s">
        <v>39</v>
      </c>
      <c r="C6" t="s">
        <v>20</v>
      </c>
      <c r="D6" s="1" t="s">
        <v>39</v>
      </c>
      <c r="E6" s="1" t="s">
        <v>39</v>
      </c>
      <c r="F6" s="1">
        <v>2</v>
      </c>
      <c r="G6" s="1">
        <v>2</v>
      </c>
      <c r="H6" s="1" t="s">
        <v>40</v>
      </c>
      <c r="I6" s="1" t="s">
        <v>504</v>
      </c>
      <c r="J6" s="1" t="s">
        <v>40</v>
      </c>
      <c r="K6" s="1">
        <v>2</v>
      </c>
      <c r="L6" s="1">
        <v>2</v>
      </c>
      <c r="M6" t="s">
        <v>333</v>
      </c>
      <c r="N6" t="s">
        <v>505</v>
      </c>
      <c r="O6" t="s">
        <v>506</v>
      </c>
      <c r="P6">
        <v>1</v>
      </c>
    </row>
    <row r="7" spans="1:21" x14ac:dyDescent="0.25">
      <c r="A7" t="s">
        <v>497</v>
      </c>
      <c r="B7" s="1" t="s">
        <v>507</v>
      </c>
      <c r="C7" t="s">
        <v>20</v>
      </c>
      <c r="D7" t="s">
        <v>46</v>
      </c>
      <c r="E7" t="s">
        <v>21</v>
      </c>
      <c r="F7">
        <v>0</v>
      </c>
      <c r="G7">
        <v>0</v>
      </c>
      <c r="M7" t="s">
        <v>508</v>
      </c>
      <c r="N7" t="s">
        <v>509</v>
      </c>
      <c r="O7" t="s">
        <v>17</v>
      </c>
      <c r="Q7" t="s">
        <v>54</v>
      </c>
    </row>
    <row r="8" spans="1:21" x14ac:dyDescent="0.25">
      <c r="A8" t="s">
        <v>497</v>
      </c>
      <c r="B8" s="1" t="s">
        <v>325</v>
      </c>
      <c r="C8" t="s">
        <v>20</v>
      </c>
      <c r="D8" t="s">
        <v>71</v>
      </c>
      <c r="E8" t="s">
        <v>21</v>
      </c>
      <c r="F8">
        <v>0</v>
      </c>
      <c r="G8">
        <v>0</v>
      </c>
      <c r="M8" t="s">
        <v>510</v>
      </c>
      <c r="N8" t="s">
        <v>511</v>
      </c>
      <c r="O8" t="s">
        <v>17</v>
      </c>
      <c r="Q8" t="s">
        <v>54</v>
      </c>
    </row>
    <row r="9" spans="1:21" x14ac:dyDescent="0.25">
      <c r="A9" t="s">
        <v>497</v>
      </c>
      <c r="B9" s="1" t="s">
        <v>371</v>
      </c>
      <c r="C9" t="s">
        <v>20</v>
      </c>
      <c r="D9" t="s">
        <v>90</v>
      </c>
      <c r="E9" t="s">
        <v>21</v>
      </c>
      <c r="F9">
        <v>0</v>
      </c>
      <c r="G9">
        <v>0</v>
      </c>
      <c r="M9" t="s">
        <v>199</v>
      </c>
      <c r="N9" t="s">
        <v>512</v>
      </c>
      <c r="O9" t="s">
        <v>17</v>
      </c>
      <c r="Q9" t="s">
        <v>54</v>
      </c>
    </row>
    <row r="10" spans="1:21" x14ac:dyDescent="0.25">
      <c r="A10" t="s">
        <v>497</v>
      </c>
      <c r="B10" s="1" t="s">
        <v>173</v>
      </c>
      <c r="C10" t="s">
        <v>20</v>
      </c>
      <c r="D10" s="1" t="s">
        <v>173</v>
      </c>
      <c r="E10" s="5" t="s">
        <v>21</v>
      </c>
      <c r="F10" s="1">
        <v>2</v>
      </c>
      <c r="G10" s="5">
        <v>-1</v>
      </c>
      <c r="H10" s="1" t="s">
        <v>513</v>
      </c>
      <c r="I10" s="1" t="s">
        <v>514</v>
      </c>
      <c r="J10" s="5" t="s">
        <v>21</v>
      </c>
      <c r="K10" s="1">
        <v>2</v>
      </c>
      <c r="L10" s="5">
        <v>-1</v>
      </c>
      <c r="M10" t="s">
        <v>221</v>
      </c>
      <c r="N10" t="s">
        <v>222</v>
      </c>
      <c r="O10" t="s">
        <v>17</v>
      </c>
    </row>
    <row r="11" spans="1:21" x14ac:dyDescent="0.25">
      <c r="H11" s="1" t="s">
        <v>515</v>
      </c>
      <c r="I11" s="1" t="s">
        <v>515</v>
      </c>
      <c r="J11" s="5" t="s">
        <v>21</v>
      </c>
      <c r="K11" s="1">
        <v>2</v>
      </c>
      <c r="L11" s="5">
        <v>-1</v>
      </c>
      <c r="M11" t="s">
        <v>80</v>
      </c>
      <c r="N11" t="s">
        <v>222</v>
      </c>
      <c r="O11" t="s">
        <v>17</v>
      </c>
    </row>
    <row r="12" spans="1:21" x14ac:dyDescent="0.25">
      <c r="A12" t="s">
        <v>497</v>
      </c>
      <c r="B12" s="1" t="s">
        <v>382</v>
      </c>
      <c r="C12" t="s">
        <v>20</v>
      </c>
      <c r="D12" s="1" t="s">
        <v>382</v>
      </c>
      <c r="E12" s="5" t="s">
        <v>21</v>
      </c>
      <c r="F12" s="1">
        <v>2</v>
      </c>
      <c r="G12" s="5">
        <v>-1</v>
      </c>
      <c r="H12" s="1" t="s">
        <v>516</v>
      </c>
      <c r="I12" s="1" t="s">
        <v>516</v>
      </c>
      <c r="J12" s="5" t="s">
        <v>21</v>
      </c>
      <c r="K12" s="1">
        <v>2</v>
      </c>
      <c r="L12" s="5">
        <v>-1</v>
      </c>
      <c r="M12" t="s">
        <v>517</v>
      </c>
      <c r="N12" t="s">
        <v>518</v>
      </c>
      <c r="O12" t="s">
        <v>17</v>
      </c>
    </row>
    <row r="13" spans="1:21" x14ac:dyDescent="0.25">
      <c r="A13" t="s">
        <v>497</v>
      </c>
      <c r="B13" s="1" t="s">
        <v>401</v>
      </c>
      <c r="C13" t="s">
        <v>20</v>
      </c>
      <c r="D13" s="1" t="s">
        <v>401</v>
      </c>
      <c r="E13" s="5" t="s">
        <v>21</v>
      </c>
      <c r="F13" s="1">
        <v>2</v>
      </c>
      <c r="G13" s="5">
        <v>-1</v>
      </c>
      <c r="H13" s="1" t="s">
        <v>402</v>
      </c>
      <c r="I13" s="1" t="s">
        <v>519</v>
      </c>
      <c r="J13" s="5" t="s">
        <v>21</v>
      </c>
      <c r="K13" s="1">
        <v>2</v>
      </c>
      <c r="L13" s="5">
        <v>-1</v>
      </c>
      <c r="M13" t="s">
        <v>52</v>
      </c>
      <c r="N13" t="s">
        <v>520</v>
      </c>
      <c r="O13" t="s">
        <v>17</v>
      </c>
    </row>
    <row r="14" spans="1:21" x14ac:dyDescent="0.25">
      <c r="A14" t="s">
        <v>497</v>
      </c>
      <c r="B14" s="1" t="s">
        <v>521</v>
      </c>
      <c r="C14" t="s">
        <v>20</v>
      </c>
      <c r="D14" s="1" t="s">
        <v>521</v>
      </c>
      <c r="E14" s="5" t="s">
        <v>21</v>
      </c>
      <c r="F14" s="1">
        <v>2</v>
      </c>
      <c r="G14" s="5">
        <v>-1</v>
      </c>
      <c r="H14" s="1" t="s">
        <v>522</v>
      </c>
      <c r="I14" s="1" t="s">
        <v>522</v>
      </c>
      <c r="J14" s="5" t="s">
        <v>21</v>
      </c>
      <c r="K14" s="1">
        <v>2</v>
      </c>
      <c r="L14" s="5">
        <v>-1</v>
      </c>
      <c r="M14" t="s">
        <v>290</v>
      </c>
      <c r="N14" t="s">
        <v>523</v>
      </c>
    </row>
    <row r="15" spans="1:21" x14ac:dyDescent="0.25">
      <c r="A15" t="s">
        <v>497</v>
      </c>
      <c r="B15" s="14" t="s">
        <v>577</v>
      </c>
      <c r="C15" t="s">
        <v>20</v>
      </c>
      <c r="D15" s="14" t="s">
        <v>577</v>
      </c>
      <c r="E15" s="5" t="s">
        <v>21</v>
      </c>
      <c r="F15" s="14">
        <v>2</v>
      </c>
      <c r="G15" s="5">
        <v>-1</v>
      </c>
      <c r="H15" s="1" t="s">
        <v>522</v>
      </c>
      <c r="I15" s="1" t="s">
        <v>522</v>
      </c>
      <c r="J15" s="5" t="s">
        <v>21</v>
      </c>
      <c r="K15" s="1">
        <v>2</v>
      </c>
      <c r="L15" s="5">
        <v>-1</v>
      </c>
      <c r="M15" t="s">
        <v>578</v>
      </c>
      <c r="N15" t="s">
        <v>579</v>
      </c>
      <c r="O15" t="s">
        <v>17</v>
      </c>
    </row>
    <row r="18" spans="1:11" ht="15.75" x14ac:dyDescent="0.25">
      <c r="A18" s="3" t="s">
        <v>96</v>
      </c>
      <c r="H18" s="3" t="s">
        <v>97</v>
      </c>
    </row>
    <row r="19" spans="1:11" x14ac:dyDescent="0.25">
      <c r="A19" s="4" t="s">
        <v>98</v>
      </c>
      <c r="F19">
        <f>COUNTIFS(B2:B15,"&lt;&gt;*_*",B2:B15,"&lt;&gt;")</f>
        <v>9</v>
      </c>
      <c r="H19" s="4" t="s">
        <v>98</v>
      </c>
      <c r="K19">
        <f>COUNTIFS(B2:B15,"&lt;&gt;*_*",B2:B15,"&lt;&gt;",R2:R15,"&lt;&gt;TRUE")</f>
        <v>9</v>
      </c>
    </row>
    <row r="20" spans="1:11" x14ac:dyDescent="0.25">
      <c r="A20" s="4" t="s">
        <v>99</v>
      </c>
      <c r="F20">
        <f>COUNTIFS(F2:F15,"&gt;0")</f>
        <v>9</v>
      </c>
      <c r="H20" s="4" t="s">
        <v>99</v>
      </c>
      <c r="K20">
        <f>COUNTIFS(F2:F15,"&gt;0",R2:R15,"&lt;&gt;TRUE")</f>
        <v>9</v>
      </c>
    </row>
    <row r="21" spans="1:11" x14ac:dyDescent="0.25">
      <c r="A21" s="4" t="s">
        <v>100</v>
      </c>
      <c r="F21">
        <f>COUNTIFS(G2:G15,"&gt;0")</f>
        <v>4</v>
      </c>
      <c r="H21" s="4" t="s">
        <v>100</v>
      </c>
      <c r="K21">
        <f>COUNTIFS(G2:G15,"&gt;0",S2:S15,"&lt;&gt;TRUE")</f>
        <v>4</v>
      </c>
    </row>
    <row r="22" spans="1:11" x14ac:dyDescent="0.25">
      <c r="A22" s="4" t="s">
        <v>101</v>
      </c>
      <c r="F22">
        <f>COUNTIFS(F2:F15,"&lt;&gt;-1",F2:F15,"&lt;&gt;0",F2:F15,"&lt;2")</f>
        <v>0</v>
      </c>
      <c r="H22" s="4" t="s">
        <v>101</v>
      </c>
      <c r="K22">
        <f>COUNTIFS(F2:F15,"&lt;&gt;-1",F2:F15,"&lt;&gt;0",F2:F15,"&lt;2",R2:R15,"&lt;&gt;TRUE")</f>
        <v>0</v>
      </c>
    </row>
    <row r="23" spans="1:11" x14ac:dyDescent="0.25">
      <c r="A23" s="4" t="s">
        <v>102</v>
      </c>
      <c r="F23">
        <f>COUNTIFS(G2:G15,"&lt;&gt;-1",G2:G15,"&lt;&gt;0",G2:G15,"&lt;2")</f>
        <v>0</v>
      </c>
      <c r="H23" s="4" t="s">
        <v>102</v>
      </c>
      <c r="K23">
        <f>COUNTIFS(G2:G15,"&lt;&gt;-1",G2:G15,"&lt;&gt;0",G2:G15,"&lt;2",S2:S15,"&lt;&gt;TRUE")</f>
        <v>0</v>
      </c>
    </row>
    <row r="24" spans="1:11" x14ac:dyDescent="0.25">
      <c r="A24" s="4" t="s">
        <v>103</v>
      </c>
      <c r="F24">
        <f>COUNTIFS(F2:F15,"=-1")+COUNTIFS(F2:F15,"=-3")</f>
        <v>0</v>
      </c>
      <c r="H24" s="4" t="s">
        <v>103</v>
      </c>
      <c r="K24">
        <f>COUNTIFS(F2:F15,"=-1",R2:R15,"&lt;&gt;TRUE")+COUNTIFS(F2:F15,"=-3",R2:R15,"&lt;&gt;TRUE")</f>
        <v>0</v>
      </c>
    </row>
    <row r="25" spans="1:11" x14ac:dyDescent="0.25">
      <c r="A25" s="4" t="s">
        <v>104</v>
      </c>
      <c r="F25">
        <f>COUNTIFS(G2:G15,"=-1")+COUNTIFS(G2:G15,"=-3")</f>
        <v>5</v>
      </c>
      <c r="H25" s="4" t="s">
        <v>104</v>
      </c>
      <c r="K25">
        <f>COUNTIFS(G2:G15,"=-1",S2:S15,"&lt;&gt;TRUE")+COUNTIFS(G2:G15,"=-3",S2:S15,"&lt;&gt;TRUE")</f>
        <v>5</v>
      </c>
    </row>
    <row r="26" spans="1:11" x14ac:dyDescent="0.25">
      <c r="A26" s="4" t="s">
        <v>105</v>
      </c>
      <c r="F26" s="8">
        <f>F20/F19</f>
        <v>1</v>
      </c>
      <c r="H26" s="4" t="s">
        <v>105</v>
      </c>
      <c r="K26" s="8">
        <f>K20/K19</f>
        <v>1</v>
      </c>
    </row>
    <row r="27" spans="1:11" x14ac:dyDescent="0.25">
      <c r="A27" s="4" t="s">
        <v>106</v>
      </c>
      <c r="F27" s="8">
        <f>F21/F19</f>
        <v>0.44444444444444442</v>
      </c>
      <c r="H27" s="4" t="s">
        <v>107</v>
      </c>
      <c r="K27" s="8">
        <f>K21/K19</f>
        <v>0.44444444444444442</v>
      </c>
    </row>
    <row r="28" spans="1:11" x14ac:dyDescent="0.25">
      <c r="A28" s="4" t="s">
        <v>108</v>
      </c>
      <c r="F28" s="8">
        <f>F20/(F20+F22)</f>
        <v>1</v>
      </c>
      <c r="H28" s="4" t="s">
        <v>108</v>
      </c>
      <c r="K28" s="8">
        <f>K20/(K20+K22)</f>
        <v>1</v>
      </c>
    </row>
    <row r="29" spans="1:11" x14ac:dyDescent="0.25">
      <c r="A29" s="4" t="s">
        <v>109</v>
      </c>
      <c r="F29" s="8">
        <f>F21/(F21+F23)</f>
        <v>1</v>
      </c>
      <c r="H29" s="4" t="s">
        <v>109</v>
      </c>
      <c r="K29" s="8">
        <f>K21/(K21+K23)</f>
        <v>1</v>
      </c>
    </row>
    <row r="32" spans="1:11" ht="15.75" x14ac:dyDescent="0.25">
      <c r="A32" s="3" t="s">
        <v>110</v>
      </c>
      <c r="H32" s="3" t="s">
        <v>111</v>
      </c>
    </row>
    <row r="33" spans="1:11" x14ac:dyDescent="0.25">
      <c r="A33" s="4" t="s">
        <v>98</v>
      </c>
      <c r="F33">
        <f>COUNTIFS(H2:H15,"&lt;&gt;*_FP",H2:H15,"&lt;&gt;",H2:H15,"&lt;&gt;no structure")</f>
        <v>11</v>
      </c>
      <c r="H33" s="4" t="s">
        <v>98</v>
      </c>
      <c r="K33">
        <f>COUNTIFS(H2:H15,"&lt;&gt;*_FP",H2:H15,"&lt;&gt;",H2:H15,"&lt;&gt;no structure",T2:T15,"&lt;&gt;TRUE")</f>
        <v>11</v>
      </c>
    </row>
    <row r="34" spans="1:11" x14ac:dyDescent="0.25">
      <c r="A34" s="4" t="s">
        <v>99</v>
      </c>
      <c r="F34">
        <f>COUNTIFS(K2:K15,"&gt;0")</f>
        <v>11</v>
      </c>
      <c r="H34" s="4" t="s">
        <v>99</v>
      </c>
      <c r="K34">
        <f>COUNTIFS(K2:K15,"&gt;0",T2:T15,"&lt;&gt;TRUE")</f>
        <v>11</v>
      </c>
    </row>
    <row r="35" spans="1:11" x14ac:dyDescent="0.25">
      <c r="A35" s="4" t="s">
        <v>100</v>
      </c>
      <c r="F35">
        <f>COUNTIFS(L2:L15,"&gt;0")</f>
        <v>4</v>
      </c>
      <c r="H35" s="4" t="s">
        <v>100</v>
      </c>
      <c r="K35">
        <f>COUNTIFS(L2:L15,"&gt;0",U2:U15,"&lt;&gt;TRUE")</f>
        <v>4</v>
      </c>
    </row>
    <row r="36" spans="1:11" x14ac:dyDescent="0.25">
      <c r="A36" s="4" t="s">
        <v>101</v>
      </c>
      <c r="F36">
        <f>COUNTIFS(K2:K15,"&lt;&gt;-1",K2:K15,"&lt;&gt;0",K2:K15,"&lt;2")</f>
        <v>0</v>
      </c>
      <c r="H36" s="4" t="s">
        <v>101</v>
      </c>
      <c r="K36">
        <f>COUNTIFS(K2:K15,"&lt;&gt;-1",K2:K15,"&lt;&gt;0",K2:K15,"&lt;2",T2:T15,"&lt;&gt;TRUE")</f>
        <v>0</v>
      </c>
    </row>
    <row r="37" spans="1:11" x14ac:dyDescent="0.25">
      <c r="A37" s="4" t="s">
        <v>102</v>
      </c>
      <c r="F37">
        <f>COUNTIFS(L2:L15,"&lt;&gt;-1",L2:L15,"&lt;&gt;0",L2:L15,"&lt;2")</f>
        <v>0</v>
      </c>
      <c r="H37" s="4" t="s">
        <v>102</v>
      </c>
      <c r="K37">
        <f>COUNTIFS(L2:L15,"&lt;&gt;-1",L2:L15,"&lt;&gt;0",L2:L15,"&lt;2",U2:U15,"&lt;&gt;TRUE")</f>
        <v>0</v>
      </c>
    </row>
    <row r="38" spans="1:11" x14ac:dyDescent="0.25">
      <c r="A38" s="4" t="s">
        <v>103</v>
      </c>
      <c r="F38">
        <f>COUNTIFS(K2:K15,"=-1")+COUNTIFS(K2:K15,"=-3")</f>
        <v>0</v>
      </c>
      <c r="H38" s="4" t="s">
        <v>103</v>
      </c>
      <c r="K38">
        <f>COUNTIFS(K2:K15,"=-1",T2:T15,"&lt;&gt;TRUE")+COUNTIFS(K2:K15,"=-3",T2:T15,"&lt;&gt;TRUE")</f>
        <v>0</v>
      </c>
    </row>
    <row r="39" spans="1:11" x14ac:dyDescent="0.25">
      <c r="A39" s="4" t="s">
        <v>104</v>
      </c>
      <c r="F39">
        <f>COUNTIFS(L2:L15,"=-1")+COUNTIFS(L2:L15,"=-3")</f>
        <v>7</v>
      </c>
      <c r="H39" s="4" t="s">
        <v>104</v>
      </c>
      <c r="K39">
        <f>COUNTIFS(L2:L15,"=-1",U2:U15,"&lt;&gt;TRUE")+COUNTIFS(L2:L15,"=-3",U2:U15,"&lt;&gt;TRUE")</f>
        <v>7</v>
      </c>
    </row>
    <row r="40" spans="1:11" x14ac:dyDescent="0.25">
      <c r="A40" s="4" t="s">
        <v>105</v>
      </c>
      <c r="F40" s="8">
        <f>F34/F33</f>
        <v>1</v>
      </c>
      <c r="H40" s="4" t="s">
        <v>105</v>
      </c>
      <c r="K40" s="8">
        <f>K34/K33</f>
        <v>1</v>
      </c>
    </row>
    <row r="41" spans="1:11" x14ac:dyDescent="0.25">
      <c r="A41" s="4" t="s">
        <v>106</v>
      </c>
      <c r="F41" s="8">
        <f>F35/F33</f>
        <v>0.36363636363636365</v>
      </c>
      <c r="H41" s="4" t="s">
        <v>107</v>
      </c>
      <c r="K41" s="8">
        <f>K35/K33</f>
        <v>0.36363636363636365</v>
      </c>
    </row>
    <row r="42" spans="1:11" x14ac:dyDescent="0.25">
      <c r="A42" s="4" t="s">
        <v>108</v>
      </c>
      <c r="F42" s="8">
        <f>F34/(F34+F36)</f>
        <v>1</v>
      </c>
      <c r="H42" s="4" t="s">
        <v>108</v>
      </c>
      <c r="K42" s="8">
        <f>K34/(K34+K36)</f>
        <v>1</v>
      </c>
    </row>
    <row r="43" spans="1:11" x14ac:dyDescent="0.25">
      <c r="A43" s="4" t="s">
        <v>109</v>
      </c>
      <c r="F43" s="8">
        <f>F35/(F35+F37)</f>
        <v>1</v>
      </c>
      <c r="H43" s="4" t="s">
        <v>109</v>
      </c>
      <c r="K43" s="8">
        <f>K35/(K35+K37)</f>
        <v>1</v>
      </c>
    </row>
    <row r="46" spans="1:11" ht="15.75" x14ac:dyDescent="0.25">
      <c r="A46" s="3" t="s">
        <v>112</v>
      </c>
    </row>
    <row r="47" spans="1:11" x14ac:dyDescent="0.25">
      <c r="A47" s="1" t="s">
        <v>113</v>
      </c>
    </row>
    <row r="48" spans="1:11" x14ac:dyDescent="0.25">
      <c r="A48" s="5" t="s">
        <v>114</v>
      </c>
    </row>
    <row r="50" spans="1:1" x14ac:dyDescent="0.25">
      <c r="A50" s="1" t="s">
        <v>115</v>
      </c>
    </row>
    <row r="51" spans="1:1" x14ac:dyDescent="0.25">
      <c r="A51" s="6" t="s">
        <v>116</v>
      </c>
    </row>
    <row r="52" spans="1:1" x14ac:dyDescent="0.25">
      <c r="A52" s="7" t="s">
        <v>117</v>
      </c>
    </row>
    <row r="53" spans="1:1" x14ac:dyDescent="0.25">
      <c r="A53" s="5" t="s">
        <v>118</v>
      </c>
    </row>
    <row r="55" spans="1:1" x14ac:dyDescent="0.25">
      <c r="A55" s="4" t="s">
        <v>119</v>
      </c>
    </row>
    <row r="56" spans="1:1" x14ac:dyDescent="0.25">
      <c r="A56" t="s">
        <v>120</v>
      </c>
    </row>
    <row r="57" spans="1:1" x14ac:dyDescent="0.25">
      <c r="A57" t="s">
        <v>121</v>
      </c>
    </row>
    <row r="58" spans="1:1" x14ac:dyDescent="0.25">
      <c r="A58" t="s">
        <v>122</v>
      </c>
    </row>
    <row r="59" spans="1:1" x14ac:dyDescent="0.25">
      <c r="A59" t="s">
        <v>123</v>
      </c>
    </row>
    <row r="60" spans="1:1" x14ac:dyDescent="0.25">
      <c r="A60" t="s">
        <v>124</v>
      </c>
    </row>
    <row r="61" spans="1:1" x14ac:dyDescent="0.25">
      <c r="A61" t="s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PI</vt:lpstr>
      <vt:lpstr>P-PE</vt:lpstr>
      <vt:lpstr>LPE</vt:lpstr>
      <vt:lpstr>PS</vt:lpstr>
      <vt:lpstr>PC</vt:lpstr>
      <vt:lpstr>PE</vt:lpstr>
      <vt:lpstr>PG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2016-05-19T07:50:12Z</dcterms:created>
  <dcterms:modified xsi:type="dcterms:W3CDTF">2016-08-18T11:06:21Z</dcterms:modified>
</cp:coreProperties>
</file>