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1090" windowHeight="8550"/>
  </bookViews>
  <sheets>
    <sheet name="Summary" sheetId="11" r:id="rId1"/>
    <sheet name="P-PE" sheetId="9" r:id="rId2"/>
    <sheet name="LPE" sheetId="10" r:id="rId3"/>
    <sheet name="PS" sheetId="3" r:id="rId4"/>
    <sheet name="PC" sheetId="4" r:id="rId5"/>
    <sheet name="PE" sheetId="5" r:id="rId6"/>
    <sheet name="LPC" sheetId="6" r:id="rId7"/>
    <sheet name="TG" sheetId="7" r:id="rId8"/>
    <sheet name="SM" sheetId="8" r:id="rId9"/>
  </sheets>
  <calcPr calcId="152511"/>
</workbook>
</file>

<file path=xl/calcChain.xml><?xml version="1.0" encoding="utf-8"?>
<calcChain xmlns="http://schemas.openxmlformats.org/spreadsheetml/2006/main">
  <c r="Q30" i="11" l="1"/>
  <c r="O30" i="11"/>
  <c r="M30" i="11"/>
  <c r="K30" i="11"/>
  <c r="I30" i="11"/>
  <c r="G30" i="11"/>
  <c r="E30" i="11"/>
  <c r="C30" i="11"/>
  <c r="Q29" i="11"/>
  <c r="O29" i="11"/>
  <c r="M29" i="11"/>
  <c r="K29" i="11"/>
  <c r="I29" i="11"/>
  <c r="G29" i="11"/>
  <c r="E29" i="11"/>
  <c r="C29" i="11"/>
  <c r="G27" i="11"/>
  <c r="E27" i="11"/>
  <c r="C27" i="11"/>
  <c r="Q26" i="11"/>
  <c r="O26" i="11"/>
  <c r="M26" i="11"/>
  <c r="K26" i="11"/>
  <c r="I26" i="11"/>
  <c r="G26" i="11"/>
  <c r="E26" i="11"/>
  <c r="C26" i="11"/>
  <c r="O25" i="11"/>
  <c r="M25" i="11"/>
  <c r="K25" i="11"/>
  <c r="G25" i="11"/>
  <c r="E25" i="11"/>
  <c r="C25" i="11"/>
  <c r="Q24" i="11"/>
  <c r="O24" i="11"/>
  <c r="M24" i="11"/>
  <c r="K24" i="11"/>
  <c r="I24" i="11"/>
  <c r="G24" i="11"/>
  <c r="E24" i="11"/>
  <c r="C24" i="11"/>
  <c r="G22" i="11"/>
  <c r="G21" i="11"/>
  <c r="E21" i="11"/>
  <c r="C21" i="11"/>
  <c r="Q14" i="11"/>
  <c r="O14" i="11"/>
  <c r="M14" i="11"/>
  <c r="K14" i="11"/>
  <c r="I14" i="11"/>
  <c r="G14" i="11"/>
  <c r="E14" i="11"/>
  <c r="C14" i="11"/>
  <c r="Q13" i="11"/>
  <c r="O13" i="11"/>
  <c r="M13" i="11"/>
  <c r="K13" i="11"/>
  <c r="I13" i="11"/>
  <c r="G13" i="11"/>
  <c r="E13" i="11"/>
  <c r="C13" i="11"/>
  <c r="G11" i="11"/>
  <c r="E11" i="11"/>
  <c r="C11" i="11"/>
  <c r="Q10" i="11"/>
  <c r="O10" i="11"/>
  <c r="M10" i="11"/>
  <c r="K10" i="11"/>
  <c r="I10" i="11"/>
  <c r="G10" i="11"/>
  <c r="E10" i="11"/>
  <c r="C10" i="11"/>
  <c r="O9" i="11"/>
  <c r="M9" i="11"/>
  <c r="K9" i="11"/>
  <c r="G9" i="11"/>
  <c r="E9" i="11"/>
  <c r="C9" i="11"/>
  <c r="Q8" i="11"/>
  <c r="O8" i="11"/>
  <c r="M8" i="11"/>
  <c r="K8" i="11"/>
  <c r="I8" i="11"/>
  <c r="G8" i="11"/>
  <c r="E8" i="11"/>
  <c r="C8" i="11"/>
  <c r="G6" i="11"/>
  <c r="G5" i="11"/>
  <c r="E5" i="11"/>
  <c r="C5" i="11"/>
  <c r="K12" i="10" l="1"/>
  <c r="F12" i="10"/>
  <c r="K11" i="10"/>
  <c r="F11" i="10"/>
  <c r="K10" i="10"/>
  <c r="F10" i="10"/>
  <c r="K9" i="10"/>
  <c r="F9" i="10"/>
  <c r="K8" i="10"/>
  <c r="K14" i="10" s="1"/>
  <c r="F8" i="10"/>
  <c r="F14" i="10" s="1"/>
  <c r="K7" i="10"/>
  <c r="K15" i="10" s="1"/>
  <c r="F7" i="10"/>
  <c r="F15" i="10" s="1"/>
  <c r="K6" i="10"/>
  <c r="F6" i="10"/>
  <c r="K25" i="9"/>
  <c r="F25" i="9"/>
  <c r="K24" i="9"/>
  <c r="F24" i="9"/>
  <c r="K23" i="9"/>
  <c r="F23" i="9"/>
  <c r="K22" i="9"/>
  <c r="F22" i="9"/>
  <c r="K21" i="9"/>
  <c r="F21" i="9"/>
  <c r="K20" i="9"/>
  <c r="F20" i="9"/>
  <c r="K11" i="9"/>
  <c r="F11" i="9"/>
  <c r="K10" i="9"/>
  <c r="F10" i="9"/>
  <c r="K9" i="9"/>
  <c r="F9" i="9"/>
  <c r="K8" i="9"/>
  <c r="F8" i="9"/>
  <c r="K7" i="9"/>
  <c r="F7" i="9"/>
  <c r="K6" i="9"/>
  <c r="F6" i="9"/>
  <c r="F13" i="10" l="1"/>
  <c r="K13" i="10"/>
  <c r="K27" i="8" l="1"/>
  <c r="F27" i="8"/>
  <c r="K26" i="8"/>
  <c r="F26" i="8"/>
  <c r="K25" i="8"/>
  <c r="F25" i="8"/>
  <c r="K24" i="8"/>
  <c r="F24" i="8"/>
  <c r="K23" i="8"/>
  <c r="F23" i="8"/>
  <c r="K22" i="8"/>
  <c r="F22" i="8"/>
  <c r="F30" i="8" s="1"/>
  <c r="K21" i="8"/>
  <c r="F21" i="8"/>
  <c r="K294" i="7"/>
  <c r="F294" i="7"/>
  <c r="K293" i="7"/>
  <c r="F293" i="7"/>
  <c r="K292" i="7"/>
  <c r="F292" i="7"/>
  <c r="K291" i="7"/>
  <c r="F291" i="7"/>
  <c r="K290" i="7"/>
  <c r="F290" i="7"/>
  <c r="K289" i="7"/>
  <c r="F289" i="7"/>
  <c r="K288" i="7"/>
  <c r="F288" i="7"/>
  <c r="K280" i="7"/>
  <c r="F280" i="7"/>
  <c r="K279" i="7"/>
  <c r="F279" i="7"/>
  <c r="K278" i="7"/>
  <c r="F278" i="7"/>
  <c r="K277" i="7"/>
  <c r="F277" i="7"/>
  <c r="K276" i="7"/>
  <c r="F276" i="7"/>
  <c r="K275" i="7"/>
  <c r="K281" i="7" s="1"/>
  <c r="F275" i="7"/>
  <c r="K274" i="7"/>
  <c r="F274" i="7"/>
  <c r="K18" i="6"/>
  <c r="K17" i="6"/>
  <c r="F17" i="6"/>
  <c r="K16" i="6"/>
  <c r="F16" i="6"/>
  <c r="K15" i="6"/>
  <c r="F15" i="6"/>
  <c r="K14" i="6"/>
  <c r="F14" i="6"/>
  <c r="K13" i="6"/>
  <c r="F13" i="6"/>
  <c r="K12" i="6"/>
  <c r="K20" i="6" s="1"/>
  <c r="F12" i="6"/>
  <c r="F20" i="6" s="1"/>
  <c r="K11" i="6"/>
  <c r="F11" i="6"/>
  <c r="F18" i="6" s="1"/>
  <c r="K46" i="5"/>
  <c r="F46" i="5"/>
  <c r="K45" i="5"/>
  <c r="F45" i="5"/>
  <c r="K44" i="5"/>
  <c r="F44" i="5"/>
  <c r="K43" i="5"/>
  <c r="F43" i="5"/>
  <c r="K42" i="5"/>
  <c r="F42" i="5"/>
  <c r="K41" i="5"/>
  <c r="F41" i="5"/>
  <c r="K40" i="5"/>
  <c r="F40" i="5"/>
  <c r="K32" i="5"/>
  <c r="F32" i="5"/>
  <c r="K31" i="5"/>
  <c r="F31" i="5"/>
  <c r="K30" i="5"/>
  <c r="F30" i="5"/>
  <c r="K29" i="5"/>
  <c r="F29" i="5"/>
  <c r="K28" i="5"/>
  <c r="F28" i="5"/>
  <c r="K27" i="5"/>
  <c r="F27" i="5"/>
  <c r="K26" i="5"/>
  <c r="F26" i="5"/>
  <c r="K97" i="4"/>
  <c r="F97" i="4"/>
  <c r="K96" i="4"/>
  <c r="F96" i="4"/>
  <c r="K95" i="4"/>
  <c r="F95" i="4"/>
  <c r="K94" i="4"/>
  <c r="F94" i="4"/>
  <c r="K93" i="4"/>
  <c r="F93" i="4"/>
  <c r="K92" i="4"/>
  <c r="F92" i="4"/>
  <c r="K91" i="4"/>
  <c r="F91" i="4"/>
  <c r="K83" i="4"/>
  <c r="F83" i="4"/>
  <c r="K82" i="4"/>
  <c r="F82" i="4"/>
  <c r="K81" i="4"/>
  <c r="F81" i="4"/>
  <c r="K80" i="4"/>
  <c r="F80" i="4"/>
  <c r="K79" i="4"/>
  <c r="F79" i="4"/>
  <c r="K78" i="4"/>
  <c r="F78" i="4"/>
  <c r="K77" i="4"/>
  <c r="F77" i="4"/>
  <c r="F84" i="4" s="1"/>
  <c r="K25" i="3"/>
  <c r="F25" i="3"/>
  <c r="K24" i="3"/>
  <c r="F24" i="3"/>
  <c r="K23" i="3"/>
  <c r="F23" i="3"/>
  <c r="K22" i="3"/>
  <c r="F22" i="3"/>
  <c r="K21" i="3"/>
  <c r="F21" i="3"/>
  <c r="K20" i="3"/>
  <c r="F20" i="3"/>
  <c r="K11" i="3"/>
  <c r="F11" i="3"/>
  <c r="K10" i="3"/>
  <c r="F10" i="3"/>
  <c r="K9" i="3"/>
  <c r="F9" i="3"/>
  <c r="K8" i="3"/>
  <c r="F8" i="3"/>
  <c r="K7" i="3"/>
  <c r="F7" i="3"/>
  <c r="K6" i="3"/>
  <c r="F6" i="3"/>
  <c r="K30" i="8" l="1"/>
  <c r="F28" i="8"/>
  <c r="K296" i="7"/>
  <c r="F282" i="7"/>
  <c r="K282" i="7"/>
  <c r="F297" i="7"/>
  <c r="K297" i="7"/>
  <c r="F281" i="7"/>
  <c r="F296" i="7"/>
  <c r="F35" i="5"/>
  <c r="F47" i="5"/>
  <c r="K35" i="5"/>
  <c r="F34" i="5"/>
  <c r="F49" i="5"/>
  <c r="K34" i="5"/>
  <c r="K49" i="5"/>
  <c r="F99" i="4"/>
  <c r="F87" i="4"/>
  <c r="K87" i="4"/>
  <c r="K86" i="4"/>
  <c r="K101" i="4"/>
  <c r="K99" i="4"/>
  <c r="F98" i="4"/>
  <c r="K84" i="4"/>
  <c r="F86" i="4"/>
  <c r="F101" i="4"/>
  <c r="K100" i="4"/>
  <c r="K85" i="4"/>
  <c r="K47" i="5"/>
  <c r="K19" i="6"/>
  <c r="K283" i="7"/>
  <c r="K298" i="7"/>
  <c r="K28" i="8"/>
  <c r="F85" i="4"/>
  <c r="F298" i="7"/>
  <c r="F33" i="5"/>
  <c r="F48" i="5"/>
  <c r="F284" i="7"/>
  <c r="F295" i="7"/>
  <c r="F29" i="8"/>
  <c r="F100" i="4"/>
  <c r="K33" i="5"/>
  <c r="K48" i="5"/>
  <c r="K284" i="7"/>
  <c r="K295" i="7"/>
  <c r="K29" i="8"/>
  <c r="F283" i="7"/>
  <c r="F19" i="6"/>
  <c r="K98" i="4"/>
</calcChain>
</file>

<file path=xl/sharedStrings.xml><?xml version="1.0" encoding="utf-8"?>
<sst xmlns="http://schemas.openxmlformats.org/spreadsheetml/2006/main" count="4030" uniqueCount="908">
  <si>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</si>
  <si>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</si>
  <si>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</si>
  <si>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</si>
  <si>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</si>
  <si>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</si>
  <si>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</si>
  <si>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</si>
  <si>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</si>
  <si>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</si>
  <si>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</si>
  <si>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</si>
  <si>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</si>
  <si>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</si>
  <si>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</si>
  <si>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</si>
  <si>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</si>
  <si>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</si>
  <si>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</si>
  <si>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</si>
  <si>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</si>
  <si>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</si>
  <si>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</si>
  <si>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</si>
  <si>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</si>
  <si>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</si>
  <si>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</si>
  <si>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</si>
  <si>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</si>
  <si>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</si>
  <si>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</si>
  <si>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</si>
  <si>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</si>
  <si>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</si>
  <si>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</si>
  <si>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</si>
  <si>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</si>
  <si>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</si>
  <si>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</si>
  <si>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</si>
  <si>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</si>
  <si>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</si>
  <si>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</si>
  <si>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</si>
  <si>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</si>
  <si>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</si>
  <si>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</si>
  <si>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/>
  </si>
  <si>
    <t>LPE</t>
  </si>
  <si>
    <t>18:0</t>
  </si>
  <si>
    <t>H</t>
  </si>
  <si>
    <t>not reported</t>
  </si>
  <si>
    <t>11.0</t>
  </si>
  <si>
    <t>11.10</t>
  </si>
  <si>
    <t>PC</t>
  </si>
  <si>
    <t>31:0_noMS2</t>
  </si>
  <si>
    <t>Na</t>
  </si>
  <si>
    <t>31:0</t>
  </si>
  <si>
    <t>25.3</t>
  </si>
  <si>
    <t>25.37</t>
  </si>
  <si>
    <t>not counted: only MS1 identification</t>
  </si>
  <si>
    <t>32:0</t>
  </si>
  <si>
    <t>16:0/16:0</t>
  </si>
  <si>
    <t>26.3</t>
  </si>
  <si>
    <t xml:space="preserve">26.28 </t>
  </si>
  <si>
    <t>32:0_noMS2</t>
  </si>
  <si>
    <t>26.28</t>
  </si>
  <si>
    <t>32:1_noMS2</t>
  </si>
  <si>
    <t>32:1</t>
  </si>
  <si>
    <t>24.8</t>
  </si>
  <si>
    <t>24.78</t>
  </si>
  <si>
    <t>32:2_noMS2</t>
  </si>
  <si>
    <t>32:2</t>
  </si>
  <si>
    <t>23.6</t>
  </si>
  <si>
    <t>23.62</t>
  </si>
  <si>
    <t>33:0_noMS2</t>
  </si>
  <si>
    <t>33:0</t>
  </si>
  <si>
    <t>27.1</t>
  </si>
  <si>
    <t>27.07</t>
  </si>
  <si>
    <t>33:2_noMS2</t>
  </si>
  <si>
    <t>33:2</t>
  </si>
  <si>
    <t>24.3</t>
  </si>
  <si>
    <t>24.46</t>
  </si>
  <si>
    <t>34:0</t>
  </si>
  <si>
    <t>28.1</t>
  </si>
  <si>
    <t>28.21</t>
  </si>
  <si>
    <t>34:1</t>
  </si>
  <si>
    <t>26.5</t>
  </si>
  <si>
    <t>26.55</t>
  </si>
  <si>
    <t>16:0/18:1</t>
  </si>
  <si>
    <t>26.5987</t>
  </si>
  <si>
    <t>34:2</t>
  </si>
  <si>
    <t>16:0/18:2</t>
  </si>
  <si>
    <t>25.1</t>
  </si>
  <si>
    <t xml:space="preserve">25.23 </t>
  </si>
  <si>
    <t>25.23</t>
  </si>
  <si>
    <t>34:3</t>
  </si>
  <si>
    <t>24.0</t>
  </si>
  <si>
    <t>24.10</t>
  </si>
  <si>
    <t>34:3_noMS2</t>
  </si>
  <si>
    <t>34:4_noMS2</t>
  </si>
  <si>
    <t>34:4</t>
  </si>
  <si>
    <t>23.3</t>
  </si>
  <si>
    <t>23.37</t>
  </si>
  <si>
    <t>35:1_noMS2</t>
  </si>
  <si>
    <t>35:1</t>
  </si>
  <si>
    <t>27.5</t>
  </si>
  <si>
    <t>27.50</t>
  </si>
  <si>
    <t>27.57</t>
  </si>
  <si>
    <t>35:2</t>
  </si>
  <si>
    <t>26.1</t>
  </si>
  <si>
    <t>26.21</t>
  </si>
  <si>
    <t>35:2_noMS2</t>
  </si>
  <si>
    <t>26.48</t>
  </si>
  <si>
    <t>35:3_noMS2</t>
  </si>
  <si>
    <t>35:3</t>
  </si>
  <si>
    <t>36:0_noMS2</t>
  </si>
  <si>
    <t>36:0</t>
  </si>
  <si>
    <t>30.0</t>
  </si>
  <si>
    <t>30.14</t>
  </si>
  <si>
    <t>36:1</t>
  </si>
  <si>
    <t>18:0/18:1</t>
  </si>
  <si>
    <t>28.5</t>
  </si>
  <si>
    <t xml:space="preserve">28.55 </t>
  </si>
  <si>
    <t>36:2</t>
  </si>
  <si>
    <t>18:0/18:2</t>
  </si>
  <si>
    <t xml:space="preserve">27.07 </t>
  </si>
  <si>
    <t xml:space="preserve">27.12 </t>
  </si>
  <si>
    <t>26.85588 27.08612</t>
  </si>
  <si>
    <t>18:1/18:1</t>
  </si>
  <si>
    <t>27.30113</t>
  </si>
  <si>
    <t>36:3</t>
  </si>
  <si>
    <t>25.6</t>
  </si>
  <si>
    <t>25.78</t>
  </si>
  <si>
    <t>25.71</t>
  </si>
  <si>
    <t>36:4</t>
  </si>
  <si>
    <t>16:0/20:4</t>
  </si>
  <si>
    <t xml:space="preserve">24.98 </t>
  </si>
  <si>
    <t>18:2/18:2</t>
  </si>
  <si>
    <t>24.1</t>
  </si>
  <si>
    <t xml:space="preserve">24.33 </t>
  </si>
  <si>
    <t>20:4_16:0</t>
  </si>
  <si>
    <t>36:5</t>
  </si>
  <si>
    <t>23.0</t>
  </si>
  <si>
    <t>23.28 23.92</t>
  </si>
  <si>
    <t>36:6_noMS2</t>
  </si>
  <si>
    <t>36:6</t>
  </si>
  <si>
    <t>23.8</t>
  </si>
  <si>
    <t>23.03</t>
  </si>
  <si>
    <t>37:2_noMS2</t>
  </si>
  <si>
    <t>37:2</t>
  </si>
  <si>
    <t>28.0</t>
  </si>
  <si>
    <t>28.05</t>
  </si>
  <si>
    <t>27.96</t>
  </si>
  <si>
    <t>37:3_noMS2</t>
  </si>
  <si>
    <t>37:3</t>
  </si>
  <si>
    <t>37:4</t>
  </si>
  <si>
    <t>17:0/20:4</t>
  </si>
  <si>
    <t>25.8</t>
  </si>
  <si>
    <t xml:space="preserve">25.94 </t>
  </si>
  <si>
    <t>37:4_noMS2</t>
  </si>
  <si>
    <t>25.94</t>
  </si>
  <si>
    <t>37:5_noMS2</t>
  </si>
  <si>
    <t>37:5</t>
  </si>
  <si>
    <t>24.17</t>
  </si>
  <si>
    <t>38:2</t>
  </si>
  <si>
    <t>12:0/26:2_FP</t>
  </si>
  <si>
    <t>12:0/26:2</t>
  </si>
  <si>
    <t>29.5187</t>
  </si>
  <si>
    <t>38:3</t>
  </si>
  <si>
    <t>18:0/20:3</t>
  </si>
  <si>
    <t>27.6</t>
  </si>
  <si>
    <t xml:space="preserve">27.64 </t>
  </si>
  <si>
    <t>38:4</t>
  </si>
  <si>
    <t>26.6</t>
  </si>
  <si>
    <t>26.67</t>
  </si>
  <si>
    <t>18:0/20:4</t>
  </si>
  <si>
    <t>27.25913</t>
  </si>
  <si>
    <t>38:5</t>
  </si>
  <si>
    <t>18:1/20:4</t>
  </si>
  <si>
    <t>20:4/18:1</t>
  </si>
  <si>
    <t xml:space="preserve">25.42 </t>
  </si>
  <si>
    <t>38:6</t>
  </si>
  <si>
    <t>16:0/22:6</t>
  </si>
  <si>
    <t>24.6</t>
  </si>
  <si>
    <t xml:space="preserve">24.58 </t>
  </si>
  <si>
    <t>22:6_16:0</t>
  </si>
  <si>
    <t>38:7</t>
  </si>
  <si>
    <t>23.44</t>
  </si>
  <si>
    <t>38:7_noMS2</t>
  </si>
  <si>
    <t>23.53</t>
  </si>
  <si>
    <t>39:3_noMS2</t>
  </si>
  <si>
    <t>39:3</t>
  </si>
  <si>
    <t>28.55</t>
  </si>
  <si>
    <t>39:4</t>
  </si>
  <si>
    <t>39:4_noMS2</t>
  </si>
  <si>
    <t>27.89</t>
  </si>
  <si>
    <t>39:6</t>
  </si>
  <si>
    <t>39:6_noMS2</t>
  </si>
  <si>
    <t>25.50</t>
  </si>
  <si>
    <t>39:7_noMS2</t>
  </si>
  <si>
    <t>39:7</t>
  </si>
  <si>
    <t>24.5</t>
  </si>
  <si>
    <t>24.33</t>
  </si>
  <si>
    <t>40:4_noMS2</t>
  </si>
  <si>
    <t>40:4</t>
  </si>
  <si>
    <t>40:5_noMS2</t>
  </si>
  <si>
    <t>40:5</t>
  </si>
  <si>
    <t>27.3</t>
  </si>
  <si>
    <t>27.42</t>
  </si>
  <si>
    <t>40:6</t>
  </si>
  <si>
    <t>18:0/22:6</t>
  </si>
  <si>
    <t>20:3/20:3_FP</t>
  </si>
  <si>
    <t>20:3/20:3</t>
  </si>
  <si>
    <t>26.16215</t>
  </si>
  <si>
    <t>40:7</t>
  </si>
  <si>
    <t>18:1/22:6</t>
  </si>
  <si>
    <t>22:6_18:1</t>
  </si>
  <si>
    <t xml:space="preserve">24.85 </t>
  </si>
  <si>
    <t>22:6/18:1</t>
  </si>
  <si>
    <t>40:8</t>
  </si>
  <si>
    <t>20:4/20:4</t>
  </si>
  <si>
    <t xml:space="preserve">23.92 </t>
  </si>
  <si>
    <t>40:8_noMS2</t>
  </si>
  <si>
    <t>23.92</t>
  </si>
  <si>
    <t>42:7_noMS2</t>
  </si>
  <si>
    <t>42:7</t>
  </si>
  <si>
    <t>26.35</t>
  </si>
  <si>
    <t>42:8_noMS2</t>
  </si>
  <si>
    <t>42:8</t>
  </si>
  <si>
    <t>25.5</t>
  </si>
  <si>
    <t>42:9_noMS2</t>
  </si>
  <si>
    <t>42:9</t>
  </si>
  <si>
    <t>42:10</t>
  </si>
  <si>
    <t>44:12_noMS2</t>
  </si>
  <si>
    <t>44:12</t>
  </si>
  <si>
    <t>23.12</t>
  </si>
  <si>
    <t>PE</t>
  </si>
  <si>
    <t>24:0</t>
  </si>
  <si>
    <t>12:0/12:0</t>
  </si>
  <si>
    <t>17.6</t>
  </si>
  <si>
    <t xml:space="preserve">17.78 </t>
  </si>
  <si>
    <t>34:1_noMS2</t>
  </si>
  <si>
    <t>34:2_noMS2</t>
  </si>
  <si>
    <t>25.0</t>
  </si>
  <si>
    <t>24.98</t>
  </si>
  <si>
    <t>36:1_noMS2</t>
  </si>
  <si>
    <t>27.8</t>
  </si>
  <si>
    <t>36:4_noMS2</t>
  </si>
  <si>
    <t>24.85</t>
  </si>
  <si>
    <t>36:5_noMS2</t>
  </si>
  <si>
    <t>23.5</t>
  </si>
  <si>
    <t>22:1/16:3_FP</t>
  </si>
  <si>
    <t>22:1/16:3</t>
  </si>
  <si>
    <t xml:space="preserve">26.48 </t>
  </si>
  <si>
    <t>20:4_18:0</t>
  </si>
  <si>
    <t>13:3/25:2_FP</t>
  </si>
  <si>
    <t>13:3/25:2</t>
  </si>
  <si>
    <t xml:space="preserve">24.39 </t>
  </si>
  <si>
    <t>24:2/14:4_FP</t>
  </si>
  <si>
    <t>24:2/14:4</t>
  </si>
  <si>
    <t>27.26</t>
  </si>
  <si>
    <t>18:0_22:6</t>
  </si>
  <si>
    <t>26.0</t>
  </si>
  <si>
    <t xml:space="preserve">26.01 </t>
  </si>
  <si>
    <t>LPC</t>
  </si>
  <si>
    <t>16:0</t>
  </si>
  <si>
    <t>8.0</t>
  </si>
  <si>
    <t>8.10</t>
  </si>
  <si>
    <t>11.4</t>
  </si>
  <si>
    <t>11.52</t>
  </si>
  <si>
    <t>18:1</t>
  </si>
  <si>
    <t>9.0</t>
  </si>
  <si>
    <t>8.35 9.10</t>
  </si>
  <si>
    <t>18:2</t>
  </si>
  <si>
    <t>6.0</t>
  </si>
  <si>
    <t>6.11 6.78</t>
  </si>
  <si>
    <t>20:3_noMS2</t>
  </si>
  <si>
    <t>20:3</t>
  </si>
  <si>
    <t>8.9</t>
  </si>
  <si>
    <t>8.35</t>
  </si>
  <si>
    <t>22:6</t>
  </si>
  <si>
    <t>6.03</t>
  </si>
  <si>
    <t>TG</t>
  </si>
  <si>
    <t>NH4</t>
  </si>
  <si>
    <t>16:0_16:0_4:0</t>
  </si>
  <si>
    <t>31.5</t>
  </si>
  <si>
    <t xml:space="preserve">31.51 </t>
  </si>
  <si>
    <t>16:0_12:0_8:0</t>
  </si>
  <si>
    <t>16:0_14:0_6:0</t>
  </si>
  <si>
    <t>16:0_10:0_10:0</t>
  </si>
  <si>
    <t>18:0_16:0_2:0</t>
  </si>
  <si>
    <t>40:0</t>
  </si>
  <si>
    <t>14:0_14:0_12:0</t>
  </si>
  <si>
    <t>33.1</t>
  </si>
  <si>
    <t xml:space="preserve">33.07 </t>
  </si>
  <si>
    <t>16:0_12:0_12:0</t>
  </si>
  <si>
    <t>16:0_14:0_10:0</t>
  </si>
  <si>
    <t>16:0_16:0_8:0</t>
  </si>
  <si>
    <t>18:0_14:0_8:0</t>
  </si>
  <si>
    <t>18:0_16:0_6:0</t>
  </si>
  <si>
    <t>27:0_9:0_4:0_FP</t>
  </si>
  <si>
    <t>27:0_9:0_4:0</t>
  </si>
  <si>
    <t>27:0_8:0_5:0_FP</t>
  </si>
  <si>
    <t>27:0_8:0_5:0</t>
  </si>
  <si>
    <t>28:0_6:0_6:0_FP</t>
  </si>
  <si>
    <t>28:0_6:0_6:0</t>
  </si>
  <si>
    <t>42:0_noMS2</t>
  </si>
  <si>
    <t>42:0</t>
  </si>
  <si>
    <t>33.7</t>
  </si>
  <si>
    <t>33.71</t>
  </si>
  <si>
    <t>42:1_noMS2</t>
  </si>
  <si>
    <t>42:1</t>
  </si>
  <si>
    <t>33.2</t>
  </si>
  <si>
    <t>33.22</t>
  </si>
  <si>
    <t>33.14</t>
  </si>
  <si>
    <t>43:0_noMS2</t>
  </si>
  <si>
    <t>43:0</t>
  </si>
  <si>
    <t>34.0</t>
  </si>
  <si>
    <t>34.00</t>
  </si>
  <si>
    <t>43:5_FP</t>
  </si>
  <si>
    <t>43:5</t>
  </si>
  <si>
    <t>44:0_noMS2</t>
  </si>
  <si>
    <t>44:0</t>
  </si>
  <si>
    <t>34.2</t>
  </si>
  <si>
    <t>34.32</t>
  </si>
  <si>
    <t>44:1_noMS2</t>
  </si>
  <si>
    <t>44:1</t>
  </si>
  <si>
    <t>33.79</t>
  </si>
  <si>
    <t>45:1_noMS2</t>
  </si>
  <si>
    <t>45:1</t>
  </si>
  <si>
    <t>34.1</t>
  </si>
  <si>
    <t>34.17</t>
  </si>
  <si>
    <t>46:1_noMS2</t>
  </si>
  <si>
    <t>46:1</t>
  </si>
  <si>
    <t>34.3</t>
  </si>
  <si>
    <t>46:2_noMS2</t>
  </si>
  <si>
    <t>46:2</t>
  </si>
  <si>
    <t>48:0_noMS2</t>
  </si>
  <si>
    <t>48:0</t>
  </si>
  <si>
    <t>35.3</t>
  </si>
  <si>
    <t>35.42</t>
  </si>
  <si>
    <t>35.72</t>
  </si>
  <si>
    <t>48:2_noMS2</t>
  </si>
  <si>
    <t>48:2</t>
  </si>
  <si>
    <t>34.5</t>
  </si>
  <si>
    <t>34.50</t>
  </si>
  <si>
    <t>34.45</t>
  </si>
  <si>
    <t>48:3_noMS2</t>
  </si>
  <si>
    <t>48:3</t>
  </si>
  <si>
    <t>34.09</t>
  </si>
  <si>
    <t>48:6_FP</t>
  </si>
  <si>
    <t>48:6</t>
  </si>
  <si>
    <t>49:0</t>
  </si>
  <si>
    <t>17:0_16:0_16:0</t>
  </si>
  <si>
    <t>35.7</t>
  </si>
  <si>
    <t xml:space="preserve">35.72 </t>
  </si>
  <si>
    <t>18:0_16:0_15:0</t>
  </si>
  <si>
    <t>17:0_17:0_15:0</t>
  </si>
  <si>
    <t>49:0_noMS2</t>
  </si>
  <si>
    <t>35.81</t>
  </si>
  <si>
    <t>49:1</t>
  </si>
  <si>
    <t>18:1_16:0_15:0</t>
  </si>
  <si>
    <t>35.2</t>
  </si>
  <si>
    <t xml:space="preserve">35.27 </t>
  </si>
  <si>
    <t>17:1_16:0_16:0</t>
  </si>
  <si>
    <t>17:0_16:1_16:0</t>
  </si>
  <si>
    <t>16:0/16:1/17:0</t>
  </si>
  <si>
    <t>35.41928</t>
  </si>
  <si>
    <t>18:0_16:1_15:0</t>
  </si>
  <si>
    <t>19:0_16:1_14:0</t>
  </si>
  <si>
    <t>49:1_noMS2</t>
  </si>
  <si>
    <t>35.27</t>
  </si>
  <si>
    <t>49:2_noMS2</t>
  </si>
  <si>
    <t>49:2</t>
  </si>
  <si>
    <t>34.7</t>
  </si>
  <si>
    <t>34.82</t>
  </si>
  <si>
    <t>50:0_noMS2</t>
  </si>
  <si>
    <t>50:0</t>
  </si>
  <si>
    <t>36.1</t>
  </si>
  <si>
    <t>36.14</t>
  </si>
  <si>
    <t>36.39</t>
  </si>
  <si>
    <t>50:1_noMS2</t>
  </si>
  <si>
    <t>50:1</t>
  </si>
  <si>
    <t>35.50</t>
  </si>
  <si>
    <t>50:2_noMS2</t>
  </si>
  <si>
    <t>50:2</t>
  </si>
  <si>
    <t>34.8</t>
  </si>
  <si>
    <t>34.89</t>
  </si>
  <si>
    <t>50:3_noMS2</t>
  </si>
  <si>
    <t>50:3</t>
  </si>
  <si>
    <t>34.39</t>
  </si>
  <si>
    <t>50:4_noMS2</t>
  </si>
  <si>
    <t>50:4</t>
  </si>
  <si>
    <t>33.8</t>
  </si>
  <si>
    <t>33.88</t>
  </si>
  <si>
    <t>50:5_noMS2</t>
  </si>
  <si>
    <t>50:5</t>
  </si>
  <si>
    <t>33.3</t>
  </si>
  <si>
    <t>33.54</t>
  </si>
  <si>
    <t>32.89</t>
  </si>
  <si>
    <t>51:0_noMS2</t>
  </si>
  <si>
    <t>51:0</t>
  </si>
  <si>
    <t>36.2</t>
  </si>
  <si>
    <t>36.47</t>
  </si>
  <si>
    <t>51:1</t>
  </si>
  <si>
    <t>18:1_17:0_16:0</t>
  </si>
  <si>
    <t xml:space="preserve">35.81 </t>
  </si>
  <si>
    <t>19:1_16:0_16:0</t>
  </si>
  <si>
    <t>18:1_18:0_15:0</t>
  </si>
  <si>
    <t>17:1_17:0_17:0</t>
  </si>
  <si>
    <t>19:0_18:1_14:0</t>
  </si>
  <si>
    <t>18:0_17:1_16:0</t>
  </si>
  <si>
    <t>18:0_17:0_16:1</t>
  </si>
  <si>
    <t>19:0_16:1_16:0</t>
  </si>
  <si>
    <t>20:0_16:1_15:0</t>
  </si>
  <si>
    <t>21:0_16:1_14:0</t>
  </si>
  <si>
    <t>20:1_16:0_15:0</t>
  </si>
  <si>
    <t>51:1_noMS2</t>
  </si>
  <si>
    <t>51:2</t>
  </si>
  <si>
    <t>18:1_18:1_15:0</t>
  </si>
  <si>
    <t>18:1_17:1_16:0</t>
  </si>
  <si>
    <t>18:1_17:0_16:1</t>
  </si>
  <si>
    <t>19:1_16:1_16:0</t>
  </si>
  <si>
    <t>20:1_16:1_15:0</t>
  </si>
  <si>
    <t>18:0_17:1_16:1</t>
  </si>
  <si>
    <t>18:1_18:0_15:1</t>
  </si>
  <si>
    <t>20:0_16:1_15:1</t>
  </si>
  <si>
    <t>51:2_noMS2</t>
  </si>
  <si>
    <t>51:3_noMS2</t>
  </si>
  <si>
    <t>51:3</t>
  </si>
  <si>
    <t>34.64</t>
  </si>
  <si>
    <t>52:0_noMS2</t>
  </si>
  <si>
    <t>52:0</t>
  </si>
  <si>
    <t>36.7</t>
  </si>
  <si>
    <t>36.81</t>
  </si>
  <si>
    <t>36.97</t>
  </si>
  <si>
    <t>52:1</t>
  </si>
  <si>
    <t>18:1_18:0_16:0</t>
  </si>
  <si>
    <t>16:0/18:0/18:1</t>
  </si>
  <si>
    <t>36.0</t>
  </si>
  <si>
    <t xml:space="preserve">36.06 </t>
  </si>
  <si>
    <t>36.0788</t>
  </si>
  <si>
    <t>20:1_16:0_16:0</t>
  </si>
  <si>
    <t>36.06</t>
  </si>
  <si>
    <t>52:2</t>
  </si>
  <si>
    <t>18:1_18:1_16:0</t>
  </si>
  <si>
    <t>35.5</t>
  </si>
  <si>
    <t xml:space="preserve">35.50 </t>
  </si>
  <si>
    <t>18:2_18:0_16:0</t>
  </si>
  <si>
    <t>18:1_18:0_16:1</t>
  </si>
  <si>
    <t>52:3</t>
  </si>
  <si>
    <t>18:2_18:1_16:0</t>
  </si>
  <si>
    <t>16:0/18:1/18:2</t>
  </si>
  <si>
    <t xml:space="preserve">34.89 </t>
  </si>
  <si>
    <t>34.91268</t>
  </si>
  <si>
    <t>52:3_noMS2</t>
  </si>
  <si>
    <t>52:4</t>
  </si>
  <si>
    <t>18:2_18:2_16:0</t>
  </si>
  <si>
    <t>16:0/18:2/18:2</t>
  </si>
  <si>
    <t xml:space="preserve">34.39 </t>
  </si>
  <si>
    <t>34.39657</t>
  </si>
  <si>
    <t>52:4_noMS2</t>
  </si>
  <si>
    <t>52:5</t>
  </si>
  <si>
    <t>18:3_18:2_16:0</t>
  </si>
  <si>
    <t>16:0/18:2/18:3</t>
  </si>
  <si>
    <t xml:space="preserve">34.00 </t>
  </si>
  <si>
    <t>34.02705</t>
  </si>
  <si>
    <t>18:3_18:1_16:1</t>
  </si>
  <si>
    <t>52:5_noMS2</t>
  </si>
  <si>
    <t>33.93</t>
  </si>
  <si>
    <t>52:6_noMS2</t>
  </si>
  <si>
    <t>52:6</t>
  </si>
  <si>
    <t>33.5</t>
  </si>
  <si>
    <t>53:1_noMS2</t>
  </si>
  <si>
    <t>53:1</t>
  </si>
  <si>
    <t>36.3</t>
  </si>
  <si>
    <t>53:2</t>
  </si>
  <si>
    <t>18:1_18:1_17:0</t>
  </si>
  <si>
    <t>17:0/18:1/18:1</t>
  </si>
  <si>
    <t>35.7650</t>
  </si>
  <si>
    <t>19:1_18:1_16:0</t>
  </si>
  <si>
    <t>53:2_noMS2</t>
  </si>
  <si>
    <t>53:3</t>
  </si>
  <si>
    <t>18:2_18:1_17:0</t>
  </si>
  <si>
    <t>17:0/18:1/18:2</t>
  </si>
  <si>
    <t xml:space="preserve">35.18 </t>
  </si>
  <si>
    <t>35.20523</t>
  </si>
  <si>
    <t>19:1_18:2_16:0</t>
  </si>
  <si>
    <t>53:3_noMS2</t>
  </si>
  <si>
    <t>35.18</t>
  </si>
  <si>
    <t>53:4_noMS2</t>
  </si>
  <si>
    <t>53:4</t>
  </si>
  <si>
    <t>53:5_noMS2</t>
  </si>
  <si>
    <t>53:5</t>
  </si>
  <si>
    <t>54:0_noMS2</t>
  </si>
  <si>
    <t>54:0</t>
  </si>
  <si>
    <t>37.5</t>
  </si>
  <si>
    <t>37.56</t>
  </si>
  <si>
    <t>54:1</t>
  </si>
  <si>
    <t>18:1_18:0_18:0</t>
  </si>
  <si>
    <t xml:space="preserve">36.81 </t>
  </si>
  <si>
    <t>20:0_18:1_16:0</t>
  </si>
  <si>
    <t>54:1_noMS2</t>
  </si>
  <si>
    <t>54:2</t>
  </si>
  <si>
    <t>18:1_18:1_18:0</t>
  </si>
  <si>
    <t>18:0/18:1/18:1</t>
  </si>
  <si>
    <t>36.04690</t>
  </si>
  <si>
    <t>20:1_18:1_16:0</t>
  </si>
  <si>
    <t>16:0/18:1/20:1</t>
  </si>
  <si>
    <t>18:2_18:0_18:0</t>
  </si>
  <si>
    <t>54:3</t>
  </si>
  <si>
    <t>18:1/18:1/18:1</t>
  </si>
  <si>
    <t>18:2_18:1_18:0</t>
  </si>
  <si>
    <t>18:0/18:1/18:2</t>
  </si>
  <si>
    <t>35.46273</t>
  </si>
  <si>
    <t>20:1_18:2_16:0</t>
  </si>
  <si>
    <t>54:4</t>
  </si>
  <si>
    <t>18:2_18:1_18:1</t>
  </si>
  <si>
    <t>18:1/18:1/18:2</t>
  </si>
  <si>
    <t xml:space="preserve">34.96 </t>
  </si>
  <si>
    <t>34.9342</t>
  </si>
  <si>
    <t>18:3_18:1_18:0</t>
  </si>
  <si>
    <t>18:2_18:2_18:0</t>
  </si>
  <si>
    <t>54:5</t>
  </si>
  <si>
    <t>18:2_18:2_18:1</t>
  </si>
  <si>
    <t>18:1/18:2/18:2</t>
  </si>
  <si>
    <t xml:space="preserve">34.45 </t>
  </si>
  <si>
    <t>34.46205</t>
  </si>
  <si>
    <t>18:3_18:1_18:1</t>
  </si>
  <si>
    <t>20:3_18:2_16:0</t>
  </si>
  <si>
    <t>20:4_18:1_16:0</t>
  </si>
  <si>
    <t>19:0_18:2_17:3_FP</t>
  </si>
  <si>
    <t>19:0_18:2_17:3</t>
  </si>
  <si>
    <t>19:0_18:1_17:4_FP</t>
  </si>
  <si>
    <t>19:0_18:1_17:4</t>
  </si>
  <si>
    <t>54:6</t>
  </si>
  <si>
    <t>18:3_18:2_18:1</t>
  </si>
  <si>
    <t>20:4_18:2_16:0</t>
  </si>
  <si>
    <t>18:2/18:2/18:2</t>
  </si>
  <si>
    <t>54:6_noMS2</t>
  </si>
  <si>
    <t>54:7</t>
  </si>
  <si>
    <t>18:3_18:2_18:2</t>
  </si>
  <si>
    <t xml:space="preserve">33.64 </t>
  </si>
  <si>
    <t>18:3_18:3_18:1</t>
  </si>
  <si>
    <t>20:4_18:2_16:1</t>
  </si>
  <si>
    <t>18:2/18:2/18:3</t>
  </si>
  <si>
    <t xml:space="preserve">33.54 </t>
  </si>
  <si>
    <t>33.53948</t>
  </si>
  <si>
    <t>18:1/18:3/18:3</t>
  </si>
  <si>
    <t>18:4_18:2_18:1</t>
  </si>
  <si>
    <t>54:8</t>
  </si>
  <si>
    <t>22:6_18:2_14:0</t>
  </si>
  <si>
    <t xml:space="preserve">33.32 </t>
  </si>
  <si>
    <t>22:6_16:1_16:1</t>
  </si>
  <si>
    <t>55:2</t>
  </si>
  <si>
    <t>19:0_18:1_18:1</t>
  </si>
  <si>
    <t xml:space="preserve">36.47 </t>
  </si>
  <si>
    <t>19:1_18:1_18:0</t>
  </si>
  <si>
    <t>20:1_18:1_17:0</t>
  </si>
  <si>
    <t>21:1_18:1_16:0</t>
  </si>
  <si>
    <t>23:1_18:1_14:0</t>
  </si>
  <si>
    <t>24:1_18:1_13:0</t>
  </si>
  <si>
    <t>55:3_noMS2</t>
  </si>
  <si>
    <t>55:3</t>
  </si>
  <si>
    <t>55:4_noMS2</t>
  </si>
  <si>
    <t>55:4</t>
  </si>
  <si>
    <t>35.1</t>
  </si>
  <si>
    <t>56:1_noMS2</t>
  </si>
  <si>
    <t>56:1</t>
  </si>
  <si>
    <t>37.3</t>
  </si>
  <si>
    <t>37.72</t>
  </si>
  <si>
    <t>56:2_noMS2</t>
  </si>
  <si>
    <t>56:2</t>
  </si>
  <si>
    <t>36.72</t>
  </si>
  <si>
    <t>56:3</t>
  </si>
  <si>
    <t>20:1_18:1_18:1</t>
  </si>
  <si>
    <t>18:1/18:1/20:1</t>
  </si>
  <si>
    <t xml:space="preserve">36.14 </t>
  </si>
  <si>
    <t>36.15790</t>
  </si>
  <si>
    <t>20:2_18:1_18:0</t>
  </si>
  <si>
    <t>56:4</t>
  </si>
  <si>
    <t>20:1_18:2_18:1</t>
  </si>
  <si>
    <t>18:1/18:2/20:1</t>
  </si>
  <si>
    <t xml:space="preserve">35.57 </t>
  </si>
  <si>
    <t>35.53587</t>
  </si>
  <si>
    <t>20:2_18:1_18:1</t>
  </si>
  <si>
    <t>20:3_18:1_18:0</t>
  </si>
  <si>
    <t>18:0/18:1/20:3</t>
  </si>
  <si>
    <t>20:3_20:1_16:0</t>
  </si>
  <si>
    <t>20:2_18:2_18:0</t>
  </si>
  <si>
    <t>56:4_noMS2</t>
  </si>
  <si>
    <t>56:5</t>
  </si>
  <si>
    <t>20:3_18:1_18:1</t>
  </si>
  <si>
    <t>35.0</t>
  </si>
  <si>
    <t xml:space="preserve">35.10 </t>
  </si>
  <si>
    <t>20:4_18:1_18:0</t>
  </si>
  <si>
    <t>20:3_18:2_18:0</t>
  </si>
  <si>
    <t>20:3_20:2_16:0</t>
  </si>
  <si>
    <t>22:4_18:1_16:0</t>
  </si>
  <si>
    <t>16:0/18:1/22:4</t>
  </si>
  <si>
    <t>35.15582</t>
  </si>
  <si>
    <t>56:6</t>
  </si>
  <si>
    <t>20:4_18:1_18:1</t>
  </si>
  <si>
    <t>34.6</t>
  </si>
  <si>
    <t xml:space="preserve">34.64 </t>
  </si>
  <si>
    <t>20:4_18:2_18:0</t>
  </si>
  <si>
    <t>20:3_18:2_18:1</t>
  </si>
  <si>
    <t>18:1/18:2/20:3</t>
  </si>
  <si>
    <t>34.52587</t>
  </si>
  <si>
    <t>20:3_20:3_16:0</t>
  </si>
  <si>
    <t>22:5_18:1_16:0</t>
  </si>
  <si>
    <t>22:4_18:2_16:0</t>
  </si>
  <si>
    <t>56:7</t>
  </si>
  <si>
    <t>20:4_18:2_18:1</t>
  </si>
  <si>
    <t xml:space="preserve">34.32 </t>
  </si>
  <si>
    <t>20:5_18:1_18:1</t>
  </si>
  <si>
    <t>20:4_20:3_16:0</t>
  </si>
  <si>
    <t>22:6_18:1_16:0</t>
  </si>
  <si>
    <t xml:space="preserve">34.25 </t>
  </si>
  <si>
    <t>56:8</t>
  </si>
  <si>
    <t>20:4_18:2_18:2</t>
  </si>
  <si>
    <t xml:space="preserve">33.88 </t>
  </si>
  <si>
    <t>20:4_20:4_16:0</t>
  </si>
  <si>
    <t>20:5_18:2_18:1</t>
  </si>
  <si>
    <t>20:5_20:3_16:0</t>
  </si>
  <si>
    <t>22:6_18:2_16:0</t>
  </si>
  <si>
    <t>56:9</t>
  </si>
  <si>
    <t>20:4_18:3_18:2</t>
  </si>
  <si>
    <t>20:5_18:2_18:2</t>
  </si>
  <si>
    <t>20:5_20:4_16:0</t>
  </si>
  <si>
    <t>20:5_18:3_18:1</t>
  </si>
  <si>
    <t>58:3_noMS2</t>
  </si>
  <si>
    <t>58:3</t>
  </si>
  <si>
    <t>36.6</t>
  </si>
  <si>
    <t>58:4_noMS2</t>
  </si>
  <si>
    <t>58:4</t>
  </si>
  <si>
    <t>58:5</t>
  </si>
  <si>
    <t>22:4_18:1_18:0</t>
  </si>
  <si>
    <t>18:0/18:1/22:4</t>
  </si>
  <si>
    <t>35.6</t>
  </si>
  <si>
    <t xml:space="preserve">35.64 </t>
  </si>
  <si>
    <t>35.6685</t>
  </si>
  <si>
    <t>22:4_20:1_16:0</t>
  </si>
  <si>
    <t>58:5_noMS2</t>
  </si>
  <si>
    <t>35.64</t>
  </si>
  <si>
    <t>58:6</t>
  </si>
  <si>
    <t>22:4_18:1_18:1</t>
  </si>
  <si>
    <t>18:1/18:1/22:4</t>
  </si>
  <si>
    <t>35.13870</t>
  </si>
  <si>
    <t>22:4_18:2_18:0</t>
  </si>
  <si>
    <t>58:6_noMS2</t>
  </si>
  <si>
    <t>58:7</t>
  </si>
  <si>
    <t>22:4_18:2_18:1</t>
  </si>
  <si>
    <t>22:5_18:1_18:1</t>
  </si>
  <si>
    <t>22:5_18:2_18:0</t>
  </si>
  <si>
    <t>24:6_18:1_16:0</t>
  </si>
  <si>
    <t>24:5_18:2_16:0</t>
  </si>
  <si>
    <t>22:4_20:3_16:0</t>
  </si>
  <si>
    <t>58:7_noMS2</t>
  </si>
  <si>
    <t>58:8</t>
  </si>
  <si>
    <t>22:6_18:1_18:1</t>
  </si>
  <si>
    <t>22:6_18:2_18:0</t>
  </si>
  <si>
    <t>58:8_noMS2</t>
  </si>
  <si>
    <t>34.25</t>
  </si>
  <si>
    <t>58:9</t>
  </si>
  <si>
    <t>22:6_18:2_18:1</t>
  </si>
  <si>
    <t xml:space="preserve">33.93 </t>
  </si>
  <si>
    <t>58:9_noMS2</t>
  </si>
  <si>
    <t>58:10</t>
  </si>
  <si>
    <t>22:6_18:2_18:2</t>
  </si>
  <si>
    <t xml:space="preserve">33.39 </t>
  </si>
  <si>
    <t>22:6_18:3_18:1</t>
  </si>
  <si>
    <t>58:11_noMS2</t>
  </si>
  <si>
    <t>58:11</t>
  </si>
  <si>
    <t>33.0</t>
  </si>
  <si>
    <t>60:6_noMS2</t>
  </si>
  <si>
    <t>60:6</t>
  </si>
  <si>
    <t>60:7_noMS2</t>
  </si>
  <si>
    <t>60:7</t>
  </si>
  <si>
    <t>35.10</t>
  </si>
  <si>
    <t>60:8_noMS2</t>
  </si>
  <si>
    <t>60:8</t>
  </si>
  <si>
    <t>34.74</t>
  </si>
  <si>
    <t>60:9_noMS2</t>
  </si>
  <si>
    <t>60:9</t>
  </si>
  <si>
    <t>60:10_noMS2</t>
  </si>
  <si>
    <t>60:10</t>
  </si>
  <si>
    <t>60:11_noMS2</t>
  </si>
  <si>
    <t>60:11</t>
  </si>
  <si>
    <t>33.6</t>
  </si>
  <si>
    <t>33.64</t>
  </si>
  <si>
    <t>60:12_noMS2</t>
  </si>
  <si>
    <t>60:12</t>
  </si>
  <si>
    <t>61:11_FP</t>
  </si>
  <si>
    <t>61:11</t>
  </si>
  <si>
    <t>62:12_noMS2</t>
  </si>
  <si>
    <t>62:12</t>
  </si>
  <si>
    <t>62:13_noMS2</t>
  </si>
  <si>
    <t>62:13</t>
  </si>
  <si>
    <t>33.39</t>
  </si>
  <si>
    <t>62:14_noMS2</t>
  </si>
  <si>
    <t>62:14</t>
  </si>
  <si>
    <t>32.8</t>
  </si>
  <si>
    <t>SM</t>
  </si>
  <si>
    <t>23.85</t>
  </si>
  <si>
    <t>16:0_noMS2</t>
  </si>
  <si>
    <t>16:1_noMS2</t>
  </si>
  <si>
    <t>16:1</t>
  </si>
  <si>
    <t>22.3</t>
  </si>
  <si>
    <t>22.37</t>
  </si>
  <si>
    <t>17:0_noMS2</t>
  </si>
  <si>
    <t>17:0</t>
  </si>
  <si>
    <t>20:0</t>
  </si>
  <si>
    <t>22:0</t>
  </si>
  <si>
    <t>29.3</t>
  </si>
  <si>
    <t>29.44</t>
  </si>
  <si>
    <t>23:0</t>
  </si>
  <si>
    <t>30.3</t>
  </si>
  <si>
    <t>30.39</t>
  </si>
  <si>
    <t>23:0_noMS2</t>
  </si>
  <si>
    <t>30.30</t>
  </si>
  <si>
    <t>23:1_noMS2</t>
  </si>
  <si>
    <t>23:1</t>
  </si>
  <si>
    <t>28.8</t>
  </si>
  <si>
    <t>28.78</t>
  </si>
  <si>
    <t>31.1</t>
  </si>
  <si>
    <t>31.26</t>
  </si>
  <si>
    <t>24:0_noMS2</t>
  </si>
  <si>
    <t>31.42</t>
  </si>
  <si>
    <t>24:1</t>
  </si>
  <si>
    <t>29.5</t>
  </si>
  <si>
    <t>29.53</t>
  </si>
  <si>
    <t>25:0_noMS2</t>
  </si>
  <si>
    <t>25:0</t>
  </si>
  <si>
    <t>32.7</t>
  </si>
  <si>
    <t>32.72</t>
  </si>
  <si>
    <t>25:1_noMS2</t>
  </si>
  <si>
    <t>25:1</t>
  </si>
  <si>
    <t>30.62 31.51</t>
  </si>
  <si>
    <t>NA</t>
  </si>
  <si>
    <t>16:0/20:3</t>
  </si>
  <si>
    <t>25.59827 25.81940</t>
  </si>
  <si>
    <t>24.89215</t>
  </si>
  <si>
    <t>LDA: there are no 18:2 fragments present, but species is there -&gt; correct</t>
  </si>
  <si>
    <t>LB: there are whether any 12:0 nor 26:2 fragments present</t>
  </si>
  <si>
    <t>LDA: missed due to MS1 quantitation</t>
  </si>
  <si>
    <t>LDA: molecular species removed by rules</t>
  </si>
  <si>
    <t>16:0/22:4</t>
  </si>
  <si>
    <t>LB: there are whether 16:0 nor 22:4 fragments present, but species is there -&gt; correct</t>
  </si>
  <si>
    <t>16:0/22:5</t>
  </si>
  <si>
    <t>LDA: spectrum at 24.6min is not inside LDA peak borders</t>
  </si>
  <si>
    <t>18:2/20:4</t>
  </si>
  <si>
    <t>LDA: chain cutoff</t>
  </si>
  <si>
    <t>LB: there are no 20:3 fragment present</t>
  </si>
  <si>
    <t>25.09988 25.55935</t>
  </si>
  <si>
    <t>LDA: whether any 16:0 nor any 18:2 fragments present, but species is correct -&gt; I count it as correct</t>
  </si>
  <si>
    <t>LDA: there are only fragments for 20:4 present</t>
  </si>
  <si>
    <t>LDA: no mandatory NL_Ket_Head fragment detected for 18:1</t>
  </si>
  <si>
    <t>16:1/22:6</t>
  </si>
  <si>
    <t>23.1</t>
  </si>
  <si>
    <t>LDA: MS1 quantitation</t>
  </si>
  <si>
    <t>LDA: spectrum is very noisy - no reliable identification</t>
  </si>
  <si>
    <t>LDA: combinatorial problem -  the MG fragment matched wrongly</t>
  </si>
  <si>
    <t>LDA: MS1 hit is correct, but not the assigned FA moieties</t>
  </si>
  <si>
    <t>20:0_16:1_16:0</t>
  </si>
  <si>
    <t>18:3_18:0_16:0</t>
  </si>
  <si>
    <t>LDA: base peak cutoff removed tiny 18:3 fragment</t>
  </si>
  <si>
    <t>18:2_18:1_16:1</t>
  </si>
  <si>
    <t>18:3_18:1_16:0</t>
  </si>
  <si>
    <t>18:2_18:2_16:1</t>
  </si>
  <si>
    <t>18:1_18:0_17:1</t>
  </si>
  <si>
    <t>19:0_18:1_16:1</t>
  </si>
  <si>
    <t>20:1_18:0_16:0</t>
  </si>
  <si>
    <t>20:0_18:0_16:1</t>
  </si>
  <si>
    <t>20:0_18:1_16:1</t>
  </si>
  <si>
    <t>20:2_18:0_16:0</t>
  </si>
  <si>
    <t>LDA: there is no 20:2 fragment present, but since it was there in other searches, I count it as correct</t>
  </si>
  <si>
    <t>20:2_18:1_16:0</t>
  </si>
  <si>
    <t>20:3_18:1_16:0</t>
  </si>
  <si>
    <t>20:3_18:0_16:1</t>
  </si>
  <si>
    <t>LDA and LB: the major composition of the peak is 18:2_18:1_18:1 which was not detected by any of the search engines</t>
  </si>
  <si>
    <t>34.46205 34.7535</t>
  </si>
  <si>
    <t>34.7535</t>
  </si>
  <si>
    <t>20:4_18:0_16:1</t>
  </si>
  <si>
    <t>LDA: base peak cutoff removes 18:0</t>
  </si>
  <si>
    <t>20:5_18:2_16:1</t>
  </si>
  <si>
    <t>LDA: there is no 20:5 fragment, but since it was found in other samples, I count it as correct</t>
  </si>
  <si>
    <t>20:1_19:0_16:1</t>
  </si>
  <si>
    <t>20:1_18:2_18:0</t>
  </si>
  <si>
    <t>20:2_18:2_18:1</t>
  </si>
  <si>
    <t>20:4_20:1_16:0</t>
  </si>
  <si>
    <t>16:0/20:1/20:4</t>
  </si>
  <si>
    <t>35.28612</t>
  </si>
  <si>
    <t>20:2_18:2_18:2</t>
  </si>
  <si>
    <t>20:5_18:1_18:0</t>
  </si>
  <si>
    <t>22:5_18:2_16:0</t>
  </si>
  <si>
    <t>LB: there is no 22:5 fragment present, but 18:2 and 16:0 is there, thus it is likely that it is correct</t>
  </si>
  <si>
    <t>20:3_18:2_18:2</t>
  </si>
  <si>
    <t>LB: there is no 20:3 fragment detectable</t>
  </si>
  <si>
    <t>22:3_18:1_18:1</t>
  </si>
  <si>
    <t>20:2_20:2_18:1</t>
  </si>
  <si>
    <t>22:3_18:2_18:1</t>
  </si>
  <si>
    <t>22:5_18:2_18:1</t>
  </si>
  <si>
    <t>22:4_18:2_18:2</t>
  </si>
  <si>
    <t>22:5_20:3_16:0</t>
  </si>
  <si>
    <t>22:5_18:2_18:2</t>
  </si>
  <si>
    <t>33.70497 33.91310</t>
  </si>
  <si>
    <t>22:4_18:3_18:2</t>
  </si>
  <si>
    <t>33.70497</t>
  </si>
  <si>
    <t>22:5_20:4_16:0</t>
  </si>
  <si>
    <t>22:5_18:3_18:1</t>
  </si>
  <si>
    <t>33.91310</t>
  </si>
  <si>
    <t>22:6_22:6_16:0</t>
  </si>
  <si>
    <t>LDA: the spectrum looks rather like a TG_Na spectrum, but the RT is correct - I wonder how LB matched here the correct fatty acid moieties</t>
  </si>
  <si>
    <t>22:6_22:5_16:1</t>
  </si>
  <si>
    <t>22:6_20:5_18:1</t>
  </si>
  <si>
    <t>LDA: FP</t>
  </si>
  <si>
    <t>52:1_FP</t>
  </si>
  <si>
    <t>LDA: spectrum is overlapped by PC_head 184 fragment</t>
  </si>
  <si>
    <t>Species evaluation - every adduct is counted independently</t>
  </si>
  <si>
    <t>LDA MS1 identified</t>
  </si>
  <si>
    <t>LB-450 MS1 identified</t>
  </si>
  <si>
    <t>LDA MS1 PPV</t>
  </si>
  <si>
    <t>LB-450 MS1 PPV</t>
  </si>
  <si>
    <t>LDA MS2 identified</t>
  </si>
  <si>
    <t>LB-450 MS2 identified</t>
  </si>
  <si>
    <t>LDA MS2 PPV</t>
  </si>
  <si>
    <t>LB-450 MS2 PPV</t>
  </si>
  <si>
    <t>P-PC</t>
  </si>
  <si>
    <t>no MS/MS</t>
  </si>
  <si>
    <t>P-PE</t>
  </si>
  <si>
    <t>5/5</t>
  </si>
  <si>
    <t>0/5</t>
  </si>
  <si>
    <t>0/0</t>
  </si>
  <si>
    <t>1/1</t>
  </si>
  <si>
    <t>100%</t>
  </si>
  <si>
    <t>0/1</t>
  </si>
  <si>
    <t>0%</t>
  </si>
  <si>
    <t>PS</t>
  </si>
  <si>
    <t>32/34</t>
  </si>
  <si>
    <t>5/34</t>
  </si>
  <si>
    <t>32/32</t>
  </si>
  <si>
    <t>17/27</t>
  </si>
  <si>
    <t>4/27</t>
  </si>
  <si>
    <t>17/17</t>
  </si>
  <si>
    <t>4/6</t>
  </si>
  <si>
    <t>8/10</t>
  </si>
  <si>
    <t>0/10</t>
  </si>
  <si>
    <t>8/8</t>
  </si>
  <si>
    <t>5/11</t>
  </si>
  <si>
    <t>0/11</t>
  </si>
  <si>
    <t>5/8</t>
  </si>
  <si>
    <t>45/47</t>
  </si>
  <si>
    <t>18/47</t>
  </si>
  <si>
    <t>45/48</t>
  </si>
  <si>
    <t>18/18</t>
  </si>
  <si>
    <t>133/178</t>
  </si>
  <si>
    <t>22/178</t>
  </si>
  <si>
    <t>133/138</t>
  </si>
  <si>
    <t>22/22</t>
  </si>
  <si>
    <t>7/8</t>
  </si>
  <si>
    <t>0/8</t>
  </si>
  <si>
    <t>7/7</t>
  </si>
  <si>
    <t>Total</t>
  </si>
  <si>
    <t>98/105</t>
  </si>
  <si>
    <t>23/105</t>
  </si>
  <si>
    <t>98/101</t>
  </si>
  <si>
    <t>23/23</t>
  </si>
  <si>
    <t>155/216</t>
  </si>
  <si>
    <t>26/216</t>
  </si>
  <si>
    <t>155/163</t>
  </si>
  <si>
    <t>26/28</t>
  </si>
  <si>
    <t>Total w/o TG</t>
  </si>
  <si>
    <t>53/58</t>
  </si>
  <si>
    <t>5/58</t>
  </si>
  <si>
    <t>53/53</t>
  </si>
  <si>
    <t>22/38</t>
  </si>
  <si>
    <t>4/38</t>
  </si>
  <si>
    <t>22/25</t>
  </si>
  <si>
    <t>5/23</t>
  </si>
  <si>
    <t>13/20</t>
  </si>
  <si>
    <t>4/20</t>
  </si>
  <si>
    <t>13/13</t>
  </si>
  <si>
    <t>6/7</t>
  </si>
  <si>
    <t>0/7</t>
  </si>
  <si>
    <t>6/6</t>
  </si>
  <si>
    <t>4/8</t>
  </si>
  <si>
    <t>4/7</t>
  </si>
  <si>
    <t>35/36</t>
  </si>
  <si>
    <t>18/36</t>
  </si>
  <si>
    <t>35/38</t>
  </si>
  <si>
    <t>127/166</t>
  </si>
  <si>
    <t>22/166</t>
  </si>
  <si>
    <t>127/132</t>
  </si>
  <si>
    <t>0/6</t>
  </si>
  <si>
    <t>76/78</t>
  </si>
  <si>
    <t>23/78</t>
  </si>
  <si>
    <t>76/79</t>
  </si>
  <si>
    <t>144/194</t>
  </si>
  <si>
    <t>26/194</t>
  </si>
  <si>
    <t>144/152</t>
  </si>
  <si>
    <t>41/42</t>
  </si>
  <si>
    <t>5/42</t>
  </si>
  <si>
    <t>41/41</t>
  </si>
  <si>
    <t>17/28</t>
  </si>
  <si>
    <t>4/28</t>
  </si>
  <si>
    <t>17/20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</si>
</sst>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9" fontId="0" fillId="0" borderId="0" xfId="0" applyNumberFormat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49" fontId="10" fillId="0" borderId="0" xfId="0" applyNumberFormat="1" applyFont="1"/>
    <xf numFmtId="0" fontId="16" fillId="0" borderId="0" xfId="1" applyFont="1"/>
    <xf numFmtId="0" fontId="17" fillId="0" borderId="0" xfId="1" applyFont="1"/>
    <xf numFmtId="0" fontId="3" fillId="0" borderId="0" xfId="1" applyFont="1" applyAlignment="1">
      <alignment horizontal="center"/>
    </xf>
    <xf numFmtId="0" fontId="3" fillId="0" borderId="0" xfId="2" applyFont="1" applyAlignment="1">
      <alignment horizontal="left"/>
    </xf>
    <xf numFmtId="0" fontId="17" fillId="0" borderId="0" xfId="0" applyNumberFormat="1" applyFont="1" applyAlignment="1">
      <alignment horizontal="center"/>
    </xf>
    <xf numFmtId="9" fontId="17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9" fontId="15" fillId="0" borderId="0" xfId="0" applyNumberFormat="1" applyFont="1" applyAlignment="1">
      <alignment horizontal="center"/>
    </xf>
    <xf numFmtId="0" fontId="17" fillId="0" borderId="0" xfId="2" applyNumberFormat="1" applyFont="1" applyAlignment="1">
      <alignment horizontal="center"/>
    </xf>
    <xf numFmtId="9" fontId="17" fillId="0" borderId="0" xfId="2" applyNumberFormat="1" applyFont="1" applyAlignment="1">
      <alignment horizontal="center"/>
    </xf>
    <xf numFmtId="49" fontId="17" fillId="0" borderId="0" xfId="1" applyNumberFormat="1" applyFont="1" applyAlignment="1">
      <alignment horizontal="center"/>
    </xf>
    <xf numFmtId="0" fontId="17" fillId="0" borderId="0" xfId="1" applyFont="1" applyAlignment="1">
      <alignment horizontal="center"/>
    </xf>
    <xf numFmtId="49" fontId="17" fillId="0" borderId="0" xfId="1" applyNumberFormat="1" applyFont="1"/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/>
  </sheetViews>
  <sheetFormatPr defaultColWidth="9.140625" defaultRowHeight="15" x14ac:dyDescent="0.25"/>
  <cols>
    <col min="1" max="1" width="12.7109375" style="19" customWidth="1"/>
    <col min="2" max="16" width="12.85546875" style="19" customWidth="1"/>
    <col min="17" max="17" width="13" style="19" customWidth="1"/>
    <col min="18" max="16384" width="9.140625" style="19"/>
  </cols>
  <sheetData>
    <row r="1" spans="1:17" ht="18.75" x14ac:dyDescent="0.3">
      <c r="A1" s="18" t="s">
        <v>820</v>
      </c>
    </row>
    <row r="2" spans="1:17" ht="15.75" x14ac:dyDescent="0.25">
      <c r="B2" s="20" t="s">
        <v>821</v>
      </c>
      <c r="C2" s="20"/>
      <c r="D2" s="20" t="s">
        <v>822</v>
      </c>
      <c r="E2" s="20"/>
      <c r="F2" s="20" t="s">
        <v>823</v>
      </c>
      <c r="G2" s="20"/>
      <c r="H2" s="20" t="s">
        <v>824</v>
      </c>
      <c r="I2" s="20"/>
      <c r="J2" s="20" t="s">
        <v>825</v>
      </c>
      <c r="K2" s="20"/>
      <c r="L2" s="20" t="s">
        <v>826</v>
      </c>
      <c r="M2" s="20"/>
      <c r="N2" s="20" t="s">
        <v>827</v>
      </c>
      <c r="O2" s="20"/>
      <c r="P2" s="20" t="s">
        <v>828</v>
      </c>
      <c r="Q2" s="20"/>
    </row>
    <row r="3" spans="1:17" ht="15.75" x14ac:dyDescent="0.25">
      <c r="A3" s="21" t="s">
        <v>829</v>
      </c>
      <c r="B3" s="22" t="s">
        <v>830</v>
      </c>
      <c r="C3" s="23"/>
      <c r="D3" s="22"/>
      <c r="E3" s="23"/>
      <c r="F3" s="22"/>
      <c r="G3" s="23"/>
      <c r="H3" s="22"/>
      <c r="I3" s="23"/>
      <c r="J3" s="22"/>
      <c r="K3" s="23"/>
      <c r="L3" s="22"/>
      <c r="M3" s="23"/>
      <c r="N3" s="22"/>
      <c r="O3" s="23"/>
      <c r="P3" s="22"/>
      <c r="Q3" s="23"/>
    </row>
    <row r="4" spans="1:17" ht="15.75" x14ac:dyDescent="0.25">
      <c r="A4" s="21" t="s">
        <v>831</v>
      </c>
      <c r="B4" s="22" t="s">
        <v>830</v>
      </c>
      <c r="C4" s="23"/>
      <c r="D4" s="22"/>
      <c r="E4" s="23"/>
      <c r="F4" s="22"/>
      <c r="G4" s="23"/>
      <c r="H4" s="22"/>
      <c r="I4" s="23"/>
      <c r="J4" s="22"/>
      <c r="K4" s="23"/>
      <c r="L4" s="22"/>
      <c r="M4" s="23"/>
      <c r="N4" s="22"/>
      <c r="O4" s="23"/>
      <c r="P4" s="22"/>
      <c r="Q4" s="23"/>
    </row>
    <row r="5" spans="1:17" ht="15.75" x14ac:dyDescent="0.25">
      <c r="A5" s="21" t="s">
        <v>265</v>
      </c>
      <c r="B5" s="24" t="s">
        <v>832</v>
      </c>
      <c r="C5" s="23">
        <f>5/5</f>
        <v>1</v>
      </c>
      <c r="D5" s="24" t="s">
        <v>833</v>
      </c>
      <c r="E5" s="23">
        <f>0/5</f>
        <v>0</v>
      </c>
      <c r="F5" s="24" t="s">
        <v>832</v>
      </c>
      <c r="G5" s="23">
        <f>5/5</f>
        <v>1</v>
      </c>
      <c r="H5" s="24" t="s">
        <v>834</v>
      </c>
      <c r="I5" s="24" t="s">
        <v>740</v>
      </c>
      <c r="J5" s="24" t="s">
        <v>740</v>
      </c>
      <c r="K5" s="24" t="s">
        <v>740</v>
      </c>
      <c r="L5" s="24" t="s">
        <v>740</v>
      </c>
      <c r="M5" s="24" t="s">
        <v>740</v>
      </c>
      <c r="N5" s="24" t="s">
        <v>740</v>
      </c>
      <c r="O5" s="24" t="s">
        <v>740</v>
      </c>
      <c r="P5" s="24" t="s">
        <v>740</v>
      </c>
      <c r="Q5" s="24" t="s">
        <v>740</v>
      </c>
    </row>
    <row r="6" spans="1:17" ht="15.75" x14ac:dyDescent="0.25">
      <c r="A6" s="21" t="s">
        <v>48</v>
      </c>
      <c r="B6" s="24" t="s">
        <v>835</v>
      </c>
      <c r="C6" s="24" t="s">
        <v>836</v>
      </c>
      <c r="D6" s="24" t="s">
        <v>837</v>
      </c>
      <c r="E6" s="24" t="s">
        <v>838</v>
      </c>
      <c r="F6" s="24" t="s">
        <v>835</v>
      </c>
      <c r="G6" s="23">
        <f>1/1</f>
        <v>1</v>
      </c>
      <c r="H6" s="24" t="s">
        <v>834</v>
      </c>
      <c r="I6" s="24" t="s">
        <v>740</v>
      </c>
      <c r="J6" s="24" t="s">
        <v>740</v>
      </c>
      <c r="K6" s="24" t="s">
        <v>740</v>
      </c>
      <c r="L6" s="24" t="s">
        <v>740</v>
      </c>
      <c r="M6" s="24" t="s">
        <v>740</v>
      </c>
      <c r="N6" s="24" t="s">
        <v>740</v>
      </c>
      <c r="O6" s="24" t="s">
        <v>740</v>
      </c>
      <c r="P6" s="24" t="s">
        <v>740</v>
      </c>
      <c r="Q6" s="24" t="s">
        <v>740</v>
      </c>
    </row>
    <row r="7" spans="1:17" ht="15.75" x14ac:dyDescent="0.25">
      <c r="A7" s="21" t="s">
        <v>839</v>
      </c>
      <c r="B7" s="24" t="s">
        <v>834</v>
      </c>
      <c r="C7" s="24" t="s">
        <v>740</v>
      </c>
      <c r="D7" s="24" t="s">
        <v>834</v>
      </c>
      <c r="E7" s="24" t="s">
        <v>740</v>
      </c>
      <c r="F7" s="24" t="s">
        <v>834</v>
      </c>
      <c r="G7" s="24" t="s">
        <v>740</v>
      </c>
      <c r="H7" s="24" t="s">
        <v>834</v>
      </c>
      <c r="I7" s="24" t="s">
        <v>740</v>
      </c>
      <c r="J7" s="24" t="s">
        <v>834</v>
      </c>
      <c r="K7" s="24" t="s">
        <v>740</v>
      </c>
      <c r="L7" s="24" t="s">
        <v>834</v>
      </c>
      <c r="M7" s="24" t="s">
        <v>740</v>
      </c>
      <c r="N7" s="24" t="s">
        <v>834</v>
      </c>
      <c r="O7" s="24" t="s">
        <v>740</v>
      </c>
      <c r="P7" s="24" t="s">
        <v>834</v>
      </c>
      <c r="Q7" s="24" t="s">
        <v>740</v>
      </c>
    </row>
    <row r="8" spans="1:17" ht="15.75" x14ac:dyDescent="0.25">
      <c r="A8" s="21" t="s">
        <v>54</v>
      </c>
      <c r="B8" s="24" t="s">
        <v>840</v>
      </c>
      <c r="C8" s="23">
        <f>32/34</f>
        <v>0.94117647058823528</v>
      </c>
      <c r="D8" s="24" t="s">
        <v>841</v>
      </c>
      <c r="E8" s="23">
        <f>5/34</f>
        <v>0.14705882352941177</v>
      </c>
      <c r="F8" s="24" t="s">
        <v>842</v>
      </c>
      <c r="G8" s="23">
        <f>32/32</f>
        <v>1</v>
      </c>
      <c r="H8" s="24" t="s">
        <v>832</v>
      </c>
      <c r="I8" s="23">
        <f>5/5</f>
        <v>1</v>
      </c>
      <c r="J8" s="24" t="s">
        <v>843</v>
      </c>
      <c r="K8" s="23">
        <f>17/27</f>
        <v>0.62962962962962965</v>
      </c>
      <c r="L8" s="24" t="s">
        <v>844</v>
      </c>
      <c r="M8" s="23">
        <f>4/27</f>
        <v>0.14814814814814814</v>
      </c>
      <c r="N8" s="24" t="s">
        <v>845</v>
      </c>
      <c r="O8" s="23">
        <f>17/17</f>
        <v>1</v>
      </c>
      <c r="P8" s="24" t="s">
        <v>846</v>
      </c>
      <c r="Q8" s="23">
        <f>4/6</f>
        <v>0.66666666666666663</v>
      </c>
    </row>
    <row r="9" spans="1:17" ht="15.75" x14ac:dyDescent="0.25">
      <c r="A9" s="21" t="s">
        <v>237</v>
      </c>
      <c r="B9" s="24" t="s">
        <v>847</v>
      </c>
      <c r="C9" s="23">
        <f>8/10</f>
        <v>0.8</v>
      </c>
      <c r="D9" s="24" t="s">
        <v>848</v>
      </c>
      <c r="E9" s="23">
        <f>0/10</f>
        <v>0</v>
      </c>
      <c r="F9" s="24" t="s">
        <v>849</v>
      </c>
      <c r="G9" s="23">
        <f>8/8</f>
        <v>1</v>
      </c>
      <c r="H9" s="24" t="s">
        <v>834</v>
      </c>
      <c r="I9" s="24" t="s">
        <v>740</v>
      </c>
      <c r="J9" s="24" t="s">
        <v>850</v>
      </c>
      <c r="K9" s="23">
        <f>5/11</f>
        <v>0.45454545454545453</v>
      </c>
      <c r="L9" s="24" t="s">
        <v>851</v>
      </c>
      <c r="M9" s="23">
        <f>0/11</f>
        <v>0</v>
      </c>
      <c r="N9" s="24" t="s">
        <v>852</v>
      </c>
      <c r="O9" s="23">
        <f>5/8</f>
        <v>0.625</v>
      </c>
      <c r="P9" s="24" t="s">
        <v>834</v>
      </c>
      <c r="Q9" s="24" t="s">
        <v>740</v>
      </c>
    </row>
    <row r="10" spans="1:17" ht="15.75" x14ac:dyDescent="0.25">
      <c r="A10" s="21" t="s">
        <v>283</v>
      </c>
      <c r="B10" s="24" t="s">
        <v>853</v>
      </c>
      <c r="C10" s="23">
        <f>45/47</f>
        <v>0.95744680851063835</v>
      </c>
      <c r="D10" s="24" t="s">
        <v>854</v>
      </c>
      <c r="E10" s="23">
        <f>18/47</f>
        <v>0.38297872340425532</v>
      </c>
      <c r="F10" s="24" t="s">
        <v>855</v>
      </c>
      <c r="G10" s="23">
        <f>45/48</f>
        <v>0.9375</v>
      </c>
      <c r="H10" s="24" t="s">
        <v>856</v>
      </c>
      <c r="I10" s="23">
        <f>18/18</f>
        <v>1</v>
      </c>
      <c r="J10" s="24" t="s">
        <v>857</v>
      </c>
      <c r="K10" s="23">
        <f>133/178</f>
        <v>0.7471910112359551</v>
      </c>
      <c r="L10" s="24" t="s">
        <v>858</v>
      </c>
      <c r="M10" s="23">
        <f>22/178</f>
        <v>0.12359550561797752</v>
      </c>
      <c r="N10" s="24" t="s">
        <v>859</v>
      </c>
      <c r="O10" s="23">
        <f>133/138</f>
        <v>0.96376811594202894</v>
      </c>
      <c r="P10" s="24" t="s">
        <v>860</v>
      </c>
      <c r="Q10" s="23">
        <f>22/22</f>
        <v>1</v>
      </c>
    </row>
    <row r="11" spans="1:17" ht="15.75" x14ac:dyDescent="0.25">
      <c r="A11" s="21" t="s">
        <v>704</v>
      </c>
      <c r="B11" s="24" t="s">
        <v>861</v>
      </c>
      <c r="C11" s="23">
        <f>7/8</f>
        <v>0.875</v>
      </c>
      <c r="D11" s="24" t="s">
        <v>862</v>
      </c>
      <c r="E11" s="23">
        <f>0/8</f>
        <v>0</v>
      </c>
      <c r="F11" s="24" t="s">
        <v>863</v>
      </c>
      <c r="G11" s="23">
        <f>7/7</f>
        <v>1</v>
      </c>
      <c r="H11" s="24" t="s">
        <v>834</v>
      </c>
      <c r="I11" s="24" t="s">
        <v>740</v>
      </c>
      <c r="J11" s="24" t="s">
        <v>740</v>
      </c>
      <c r="K11" s="23" t="s">
        <v>740</v>
      </c>
      <c r="L11" s="24" t="s">
        <v>740</v>
      </c>
      <c r="M11" s="23" t="s">
        <v>740</v>
      </c>
      <c r="N11" s="24" t="s">
        <v>740</v>
      </c>
      <c r="O11" s="23" t="s">
        <v>740</v>
      </c>
      <c r="P11" s="24" t="s">
        <v>740</v>
      </c>
      <c r="Q11" s="23" t="s">
        <v>740</v>
      </c>
    </row>
    <row r="12" spans="1:17" ht="15.75" x14ac:dyDescent="0.25">
      <c r="A12" s="21"/>
      <c r="B12" s="25"/>
      <c r="C12" s="26"/>
      <c r="D12" s="25"/>
      <c r="E12" s="26"/>
      <c r="F12" s="25"/>
      <c r="G12" s="26"/>
      <c r="H12" s="25"/>
      <c r="I12" s="26"/>
      <c r="J12" s="25"/>
      <c r="K12" s="26"/>
      <c r="L12" s="25"/>
      <c r="M12" s="26"/>
      <c r="N12" s="25"/>
      <c r="O12" s="26"/>
      <c r="P12" s="25"/>
      <c r="Q12" s="26"/>
    </row>
    <row r="13" spans="1:17" ht="15.75" x14ac:dyDescent="0.25">
      <c r="A13" s="21" t="s">
        <v>864</v>
      </c>
      <c r="B13" s="24" t="s">
        <v>865</v>
      </c>
      <c r="C13" s="23">
        <f>98/105</f>
        <v>0.93333333333333335</v>
      </c>
      <c r="D13" s="24" t="s">
        <v>866</v>
      </c>
      <c r="E13" s="23">
        <f>23/105</f>
        <v>0.21904761904761905</v>
      </c>
      <c r="F13" s="24" t="s">
        <v>867</v>
      </c>
      <c r="G13" s="23">
        <f>98/101</f>
        <v>0.97029702970297027</v>
      </c>
      <c r="H13" s="24" t="s">
        <v>868</v>
      </c>
      <c r="I13" s="23">
        <f>23/23</f>
        <v>1</v>
      </c>
      <c r="J13" s="24" t="s">
        <v>869</v>
      </c>
      <c r="K13" s="23">
        <f>155/216</f>
        <v>0.71759259259259256</v>
      </c>
      <c r="L13" s="24" t="s">
        <v>870</v>
      </c>
      <c r="M13" s="23">
        <f>26/216</f>
        <v>0.12037037037037036</v>
      </c>
      <c r="N13" s="24" t="s">
        <v>871</v>
      </c>
      <c r="O13" s="23">
        <f>155/163</f>
        <v>0.95092024539877296</v>
      </c>
      <c r="P13" s="24" t="s">
        <v>872</v>
      </c>
      <c r="Q13" s="23">
        <f>26/28</f>
        <v>0.9285714285714286</v>
      </c>
    </row>
    <row r="14" spans="1:17" ht="15.75" x14ac:dyDescent="0.25">
      <c r="A14" s="21" t="s">
        <v>873</v>
      </c>
      <c r="B14" s="24" t="s">
        <v>874</v>
      </c>
      <c r="C14" s="23">
        <f>53/58</f>
        <v>0.91379310344827591</v>
      </c>
      <c r="D14" s="24" t="s">
        <v>875</v>
      </c>
      <c r="E14" s="23">
        <f>5/58</f>
        <v>8.6206896551724144E-2</v>
      </c>
      <c r="F14" s="24" t="s">
        <v>876</v>
      </c>
      <c r="G14" s="23">
        <f>53/53</f>
        <v>1</v>
      </c>
      <c r="H14" s="24" t="s">
        <v>832</v>
      </c>
      <c r="I14" s="23">
        <f>5/5</f>
        <v>1</v>
      </c>
      <c r="J14" s="24" t="s">
        <v>877</v>
      </c>
      <c r="K14" s="23">
        <f>22/38</f>
        <v>0.57894736842105265</v>
      </c>
      <c r="L14" s="24" t="s">
        <v>878</v>
      </c>
      <c r="M14" s="23">
        <f>4/38</f>
        <v>0.10526315789473684</v>
      </c>
      <c r="N14" s="24" t="s">
        <v>879</v>
      </c>
      <c r="O14" s="23">
        <f>22/25</f>
        <v>0.88</v>
      </c>
      <c r="P14" s="24" t="s">
        <v>846</v>
      </c>
      <c r="Q14" s="23">
        <f>4/6</f>
        <v>0.66666666666666663</v>
      </c>
    </row>
    <row r="15" spans="1:17" ht="15.75" x14ac:dyDescent="0.25">
      <c r="A15" s="21"/>
      <c r="B15" s="27"/>
      <c r="C15" s="28"/>
      <c r="D15" s="27"/>
      <c r="E15" s="28"/>
      <c r="F15" s="27"/>
      <c r="G15" s="28"/>
      <c r="H15" s="27"/>
      <c r="I15" s="28"/>
      <c r="J15" s="27"/>
      <c r="K15" s="28"/>
      <c r="L15" s="27"/>
      <c r="M15" s="28"/>
      <c r="N15" s="27"/>
      <c r="O15" s="28"/>
      <c r="P15" s="27"/>
      <c r="Q15" s="28"/>
    </row>
    <row r="16" spans="1:17" ht="15.75" x14ac:dyDescent="0.25">
      <c r="A16" s="21"/>
      <c r="P16" s="29"/>
      <c r="Q16" s="30"/>
    </row>
    <row r="17" spans="1:17" ht="18.75" x14ac:dyDescent="0.3">
      <c r="A17" s="18" t="s">
        <v>18</v>
      </c>
      <c r="P17" s="31"/>
    </row>
    <row r="18" spans="1:17" ht="15.75" x14ac:dyDescent="0.25">
      <c r="B18" s="20" t="s">
        <v>821</v>
      </c>
      <c r="C18" s="20"/>
      <c r="D18" s="20" t="s">
        <v>822</v>
      </c>
      <c r="E18" s="20"/>
      <c r="F18" s="20" t="s">
        <v>823</v>
      </c>
      <c r="G18" s="20"/>
      <c r="H18" s="20" t="s">
        <v>824</v>
      </c>
      <c r="I18" s="20"/>
      <c r="J18" s="20" t="s">
        <v>825</v>
      </c>
      <c r="K18" s="20"/>
      <c r="L18" s="20" t="s">
        <v>826</v>
      </c>
      <c r="M18" s="20"/>
      <c r="N18" s="20" t="s">
        <v>827</v>
      </c>
      <c r="O18" s="20"/>
      <c r="P18" s="20" t="s">
        <v>828</v>
      </c>
      <c r="Q18" s="20"/>
    </row>
    <row r="19" spans="1:17" ht="15.75" x14ac:dyDescent="0.25">
      <c r="A19" s="21" t="s">
        <v>829</v>
      </c>
      <c r="B19" s="22" t="s">
        <v>830</v>
      </c>
      <c r="C19" s="23"/>
      <c r="D19" s="22"/>
      <c r="E19" s="23"/>
      <c r="F19" s="22"/>
      <c r="G19" s="23"/>
      <c r="H19" s="22"/>
      <c r="I19" s="23"/>
      <c r="J19" s="22"/>
      <c r="K19" s="23"/>
      <c r="L19" s="22"/>
      <c r="M19" s="23"/>
      <c r="N19" s="22"/>
      <c r="O19" s="23"/>
      <c r="P19" s="22"/>
      <c r="Q19" s="23"/>
    </row>
    <row r="20" spans="1:17" ht="15.75" x14ac:dyDescent="0.25">
      <c r="A20" s="21" t="s">
        <v>831</v>
      </c>
      <c r="B20" s="22" t="s">
        <v>830</v>
      </c>
      <c r="C20" s="23"/>
      <c r="D20" s="22"/>
      <c r="E20" s="23"/>
      <c r="F20" s="22"/>
      <c r="G20" s="23"/>
      <c r="H20" s="22"/>
      <c r="I20" s="23"/>
      <c r="J20" s="22"/>
      <c r="K20" s="23"/>
      <c r="L20" s="22"/>
      <c r="M20" s="23"/>
      <c r="N20" s="22"/>
      <c r="O20" s="23"/>
      <c r="P20" s="22"/>
      <c r="Q20" s="23"/>
    </row>
    <row r="21" spans="1:17" ht="15.75" x14ac:dyDescent="0.25">
      <c r="A21" s="21" t="s">
        <v>265</v>
      </c>
      <c r="B21" s="24" t="s">
        <v>832</v>
      </c>
      <c r="C21" s="23">
        <f>5/5</f>
        <v>1</v>
      </c>
      <c r="D21" s="24" t="s">
        <v>833</v>
      </c>
      <c r="E21" s="23">
        <f>0/5</f>
        <v>0</v>
      </c>
      <c r="F21" s="24" t="s">
        <v>832</v>
      </c>
      <c r="G21" s="23">
        <f>5/5</f>
        <v>1</v>
      </c>
      <c r="H21" s="24" t="s">
        <v>834</v>
      </c>
      <c r="I21" s="24" t="s">
        <v>740</v>
      </c>
      <c r="J21" s="24" t="s">
        <v>740</v>
      </c>
      <c r="K21" s="24" t="s">
        <v>740</v>
      </c>
      <c r="L21" s="24" t="s">
        <v>740</v>
      </c>
      <c r="M21" s="24" t="s">
        <v>740</v>
      </c>
      <c r="N21" s="24" t="s">
        <v>740</v>
      </c>
      <c r="O21" s="24" t="s">
        <v>740</v>
      </c>
      <c r="P21" s="24" t="s">
        <v>740</v>
      </c>
      <c r="Q21" s="24" t="s">
        <v>740</v>
      </c>
    </row>
    <row r="22" spans="1:17" ht="15.75" x14ac:dyDescent="0.25">
      <c r="A22" s="21" t="s">
        <v>48</v>
      </c>
      <c r="B22" s="24" t="s">
        <v>835</v>
      </c>
      <c r="C22" s="24" t="s">
        <v>836</v>
      </c>
      <c r="D22" s="24" t="s">
        <v>837</v>
      </c>
      <c r="E22" s="24" t="s">
        <v>838</v>
      </c>
      <c r="F22" s="24" t="s">
        <v>835</v>
      </c>
      <c r="G22" s="23">
        <f>1/1</f>
        <v>1</v>
      </c>
      <c r="H22" s="24" t="s">
        <v>834</v>
      </c>
      <c r="I22" s="24" t="s">
        <v>740</v>
      </c>
      <c r="J22" s="24" t="s">
        <v>740</v>
      </c>
      <c r="K22" s="24" t="s">
        <v>740</v>
      </c>
      <c r="L22" s="24" t="s">
        <v>740</v>
      </c>
      <c r="M22" s="24" t="s">
        <v>740</v>
      </c>
      <c r="N22" s="24" t="s">
        <v>740</v>
      </c>
      <c r="O22" s="24" t="s">
        <v>740</v>
      </c>
      <c r="P22" s="24" t="s">
        <v>740</v>
      </c>
      <c r="Q22" s="24" t="s">
        <v>740</v>
      </c>
    </row>
    <row r="23" spans="1:17" ht="15.75" x14ac:dyDescent="0.25">
      <c r="A23" s="21" t="s">
        <v>839</v>
      </c>
      <c r="B23" s="24" t="s">
        <v>834</v>
      </c>
      <c r="C23" s="24" t="s">
        <v>740</v>
      </c>
      <c r="D23" s="24" t="s">
        <v>834</v>
      </c>
      <c r="E23" s="24" t="s">
        <v>740</v>
      </c>
      <c r="F23" s="24" t="s">
        <v>834</v>
      </c>
      <c r="G23" s="24" t="s">
        <v>740</v>
      </c>
      <c r="H23" s="24" t="s">
        <v>834</v>
      </c>
      <c r="I23" s="24" t="s">
        <v>740</v>
      </c>
      <c r="J23" s="24" t="s">
        <v>834</v>
      </c>
      <c r="K23" s="24" t="s">
        <v>740</v>
      </c>
      <c r="L23" s="24" t="s">
        <v>834</v>
      </c>
      <c r="M23" s="24" t="s">
        <v>740</v>
      </c>
      <c r="N23" s="24" t="s">
        <v>834</v>
      </c>
      <c r="O23" s="24" t="s">
        <v>740</v>
      </c>
      <c r="P23" s="24" t="s">
        <v>834</v>
      </c>
      <c r="Q23" s="24" t="s">
        <v>740</v>
      </c>
    </row>
    <row r="24" spans="1:17" ht="15.75" x14ac:dyDescent="0.25">
      <c r="A24" s="21" t="s">
        <v>54</v>
      </c>
      <c r="B24" s="24" t="s">
        <v>868</v>
      </c>
      <c r="C24" s="23">
        <f>23/23</f>
        <v>1</v>
      </c>
      <c r="D24" s="24" t="s">
        <v>880</v>
      </c>
      <c r="E24" s="23">
        <f>5/23</f>
        <v>0.21739130434782608</v>
      </c>
      <c r="F24" s="24" t="s">
        <v>868</v>
      </c>
      <c r="G24" s="23">
        <f>23/23</f>
        <v>1</v>
      </c>
      <c r="H24" s="24" t="s">
        <v>832</v>
      </c>
      <c r="I24" s="23">
        <f>5/5</f>
        <v>1</v>
      </c>
      <c r="J24" s="24" t="s">
        <v>881</v>
      </c>
      <c r="K24" s="23">
        <f>13/20</f>
        <v>0.65</v>
      </c>
      <c r="L24" s="24" t="s">
        <v>882</v>
      </c>
      <c r="M24" s="23">
        <f>4/20</f>
        <v>0.2</v>
      </c>
      <c r="N24" s="24" t="s">
        <v>883</v>
      </c>
      <c r="O24" s="23">
        <f>13/13</f>
        <v>1</v>
      </c>
      <c r="P24" s="24" t="s">
        <v>846</v>
      </c>
      <c r="Q24" s="23">
        <f>4/6</f>
        <v>0.66666666666666663</v>
      </c>
    </row>
    <row r="25" spans="1:17" ht="15.75" x14ac:dyDescent="0.25">
      <c r="A25" s="21" t="s">
        <v>237</v>
      </c>
      <c r="B25" s="24" t="s">
        <v>884</v>
      </c>
      <c r="C25" s="23">
        <f>6/7</f>
        <v>0.8571428571428571</v>
      </c>
      <c r="D25" s="24" t="s">
        <v>885</v>
      </c>
      <c r="E25" s="23">
        <f>0/7</f>
        <v>0</v>
      </c>
      <c r="F25" s="24" t="s">
        <v>886</v>
      </c>
      <c r="G25" s="23">
        <f>6/6</f>
        <v>1</v>
      </c>
      <c r="H25" s="24" t="s">
        <v>834</v>
      </c>
      <c r="I25" s="24" t="s">
        <v>740</v>
      </c>
      <c r="J25" s="24" t="s">
        <v>887</v>
      </c>
      <c r="K25" s="23">
        <f>4/8</f>
        <v>0.5</v>
      </c>
      <c r="L25" s="24" t="s">
        <v>862</v>
      </c>
      <c r="M25" s="23">
        <f>0/8</f>
        <v>0</v>
      </c>
      <c r="N25" s="24" t="s">
        <v>888</v>
      </c>
      <c r="O25" s="23">
        <f>4/7</f>
        <v>0.5714285714285714</v>
      </c>
      <c r="P25" s="24" t="s">
        <v>834</v>
      </c>
      <c r="Q25" s="24" t="s">
        <v>740</v>
      </c>
    </row>
    <row r="26" spans="1:17" ht="15.75" x14ac:dyDescent="0.25">
      <c r="A26" s="21" t="s">
        <v>283</v>
      </c>
      <c r="B26" s="24" t="s">
        <v>889</v>
      </c>
      <c r="C26" s="23">
        <f>35/36</f>
        <v>0.97222222222222221</v>
      </c>
      <c r="D26" s="24" t="s">
        <v>890</v>
      </c>
      <c r="E26" s="23">
        <f>18/36</f>
        <v>0.5</v>
      </c>
      <c r="F26" s="24" t="s">
        <v>891</v>
      </c>
      <c r="G26" s="23">
        <f>35/38</f>
        <v>0.92105263157894735</v>
      </c>
      <c r="H26" s="24" t="s">
        <v>856</v>
      </c>
      <c r="I26" s="23">
        <f>18/18</f>
        <v>1</v>
      </c>
      <c r="J26" s="24" t="s">
        <v>892</v>
      </c>
      <c r="K26" s="23">
        <f>127/166</f>
        <v>0.76506024096385539</v>
      </c>
      <c r="L26" s="24" t="s">
        <v>893</v>
      </c>
      <c r="M26" s="23">
        <f>22/166</f>
        <v>0.13253012048192772</v>
      </c>
      <c r="N26" s="24" t="s">
        <v>894</v>
      </c>
      <c r="O26" s="23">
        <f>127/132</f>
        <v>0.96212121212121215</v>
      </c>
      <c r="P26" s="24" t="s">
        <v>860</v>
      </c>
      <c r="Q26" s="23">
        <f>22/22</f>
        <v>1</v>
      </c>
    </row>
    <row r="27" spans="1:17" ht="15.75" x14ac:dyDescent="0.25">
      <c r="A27" s="21" t="s">
        <v>704</v>
      </c>
      <c r="B27" s="24" t="s">
        <v>886</v>
      </c>
      <c r="C27" s="23">
        <f>6/6</f>
        <v>1</v>
      </c>
      <c r="D27" s="24" t="s">
        <v>895</v>
      </c>
      <c r="E27" s="23">
        <f>0/6</f>
        <v>0</v>
      </c>
      <c r="F27" s="24" t="s">
        <v>886</v>
      </c>
      <c r="G27" s="23">
        <f>6/6</f>
        <v>1</v>
      </c>
      <c r="H27" s="24" t="s">
        <v>834</v>
      </c>
      <c r="I27" s="24" t="s">
        <v>740</v>
      </c>
      <c r="J27" s="24" t="s">
        <v>740</v>
      </c>
      <c r="K27" s="23" t="s">
        <v>740</v>
      </c>
      <c r="L27" s="24" t="s">
        <v>740</v>
      </c>
      <c r="M27" s="23" t="s">
        <v>740</v>
      </c>
      <c r="N27" s="24" t="s">
        <v>740</v>
      </c>
      <c r="O27" s="23" t="s">
        <v>740</v>
      </c>
      <c r="P27" s="24" t="s">
        <v>740</v>
      </c>
      <c r="Q27" s="23" t="s">
        <v>740</v>
      </c>
    </row>
    <row r="28" spans="1:17" ht="15.75" x14ac:dyDescent="0.25">
      <c r="A28" s="21"/>
      <c r="B28" s="25"/>
      <c r="C28" s="26"/>
      <c r="D28" s="25"/>
      <c r="E28" s="26"/>
      <c r="F28" s="25"/>
      <c r="G28" s="26"/>
      <c r="H28" s="25"/>
      <c r="I28" s="26"/>
      <c r="J28" s="25"/>
      <c r="K28" s="26"/>
      <c r="L28" s="25"/>
      <c r="M28" s="26"/>
      <c r="N28" s="25"/>
      <c r="O28" s="26"/>
      <c r="P28" s="25"/>
      <c r="Q28" s="26"/>
    </row>
    <row r="29" spans="1:17" ht="15.75" x14ac:dyDescent="0.25">
      <c r="A29" s="21" t="s">
        <v>864</v>
      </c>
      <c r="B29" s="24" t="s">
        <v>896</v>
      </c>
      <c r="C29" s="23">
        <f>76/78</f>
        <v>0.97435897435897434</v>
      </c>
      <c r="D29" s="24" t="s">
        <v>897</v>
      </c>
      <c r="E29" s="23">
        <f>23/78</f>
        <v>0.29487179487179488</v>
      </c>
      <c r="F29" s="24" t="s">
        <v>898</v>
      </c>
      <c r="G29" s="23">
        <f>76/79</f>
        <v>0.96202531645569622</v>
      </c>
      <c r="H29" s="24" t="s">
        <v>868</v>
      </c>
      <c r="I29" s="23">
        <f>23/23</f>
        <v>1</v>
      </c>
      <c r="J29" s="24" t="s">
        <v>899</v>
      </c>
      <c r="K29" s="23">
        <f>144/194</f>
        <v>0.74226804123711343</v>
      </c>
      <c r="L29" s="24" t="s">
        <v>900</v>
      </c>
      <c r="M29" s="23">
        <f>26/194</f>
        <v>0.13402061855670103</v>
      </c>
      <c r="N29" s="24" t="s">
        <v>901</v>
      </c>
      <c r="O29" s="23">
        <f>144/152</f>
        <v>0.94736842105263153</v>
      </c>
      <c r="P29" s="24" t="s">
        <v>872</v>
      </c>
      <c r="Q29" s="23">
        <f>26/28</f>
        <v>0.9285714285714286</v>
      </c>
    </row>
    <row r="30" spans="1:17" ht="15.75" x14ac:dyDescent="0.25">
      <c r="A30" s="21" t="s">
        <v>873</v>
      </c>
      <c r="B30" s="24" t="s">
        <v>902</v>
      </c>
      <c r="C30" s="23">
        <f>41/42</f>
        <v>0.97619047619047616</v>
      </c>
      <c r="D30" s="24" t="s">
        <v>903</v>
      </c>
      <c r="E30" s="23">
        <f>5/42</f>
        <v>0.11904761904761904</v>
      </c>
      <c r="F30" s="24" t="s">
        <v>904</v>
      </c>
      <c r="G30" s="23">
        <f>41/41</f>
        <v>1</v>
      </c>
      <c r="H30" s="24" t="s">
        <v>832</v>
      </c>
      <c r="I30" s="23">
        <f>5/5</f>
        <v>1</v>
      </c>
      <c r="J30" s="24" t="s">
        <v>905</v>
      </c>
      <c r="K30" s="23">
        <f>17/28</f>
        <v>0.6071428571428571</v>
      </c>
      <c r="L30" s="24" t="s">
        <v>906</v>
      </c>
      <c r="M30" s="23">
        <f>4/28</f>
        <v>0.14285714285714285</v>
      </c>
      <c r="N30" s="24" t="s">
        <v>907</v>
      </c>
      <c r="O30" s="23">
        <f>17/20</f>
        <v>0.85</v>
      </c>
      <c r="P30" s="24" t="s">
        <v>846</v>
      </c>
      <c r="Q30" s="23">
        <f>4/6</f>
        <v>0.66666666666666663</v>
      </c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3</v>
      </c>
      <c r="J1" s="9" t="s">
        <v>4</v>
      </c>
      <c r="K1" s="9" t="s">
        <v>5</v>
      </c>
      <c r="L1" s="9" t="s">
        <v>6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8</v>
      </c>
      <c r="U1" s="9" t="s">
        <v>9</v>
      </c>
    </row>
    <row r="4" spans="1:21" ht="15.75" x14ac:dyDescent="0.25">
      <c r="A4" s="10" t="s">
        <v>17</v>
      </c>
      <c r="H4" s="10" t="s">
        <v>18</v>
      </c>
    </row>
    <row r="5" spans="1:21" x14ac:dyDescent="0.25">
      <c r="A5" s="11" t="s">
        <v>19</v>
      </c>
      <c r="F5">
        <v>0</v>
      </c>
      <c r="H5" s="11" t="s">
        <v>19</v>
      </c>
      <c r="K5">
        <v>0</v>
      </c>
    </row>
    <row r="6" spans="1:21" x14ac:dyDescent="0.25">
      <c r="A6" s="11" t="s">
        <v>20</v>
      </c>
      <c r="F6">
        <f>COUNTIFS(F1:F2,"&gt;0")</f>
        <v>0</v>
      </c>
      <c r="H6" s="11" t="s">
        <v>20</v>
      </c>
      <c r="K6">
        <f>COUNTIFS(F1:F2,"&gt;0",R1:R2,"&lt;&gt;TRUE")</f>
        <v>0</v>
      </c>
    </row>
    <row r="7" spans="1:21" x14ac:dyDescent="0.25">
      <c r="A7" s="11" t="s">
        <v>21</v>
      </c>
      <c r="F7">
        <f>COUNTIFS(G1:G2,"&gt;0")</f>
        <v>0</v>
      </c>
      <c r="H7" s="11" t="s">
        <v>21</v>
      </c>
      <c r="K7">
        <f>COUNTIFS(G1:G2,"&gt;0",S1:S2,"&lt;&gt;TRUE")</f>
        <v>0</v>
      </c>
    </row>
    <row r="8" spans="1:21" x14ac:dyDescent="0.25">
      <c r="A8" s="11" t="s">
        <v>22</v>
      </c>
      <c r="F8">
        <f>COUNTIFS(F1:F2,"&lt;&gt;-1",F1:F2,"&lt;&gt;0",F1:F2,"&lt;2")</f>
        <v>0</v>
      </c>
      <c r="H8" s="11" t="s">
        <v>22</v>
      </c>
      <c r="K8">
        <f>COUNTIFS(F1:F2,"&lt;&gt;-1",F1:F2,"&lt;&gt;0",F1:F2,"&lt;2",R1:R2,"&lt;&gt;TRUE")</f>
        <v>0</v>
      </c>
    </row>
    <row r="9" spans="1:21" x14ac:dyDescent="0.25">
      <c r="A9" s="11" t="s">
        <v>23</v>
      </c>
      <c r="F9">
        <f>COUNTIFS(G1:G2,"&lt;&gt;-1",G1:G2,"&lt;&gt;0",G1:G2,"&lt;2")</f>
        <v>0</v>
      </c>
      <c r="H9" s="11" t="s">
        <v>23</v>
      </c>
      <c r="K9">
        <f>COUNTIFS(G1:G2,"&lt;&gt;-1",G1:G2,"&lt;&gt;0",G1:G2,"&lt;2",S1:S2,"&lt;&gt;TRUE")</f>
        <v>0</v>
      </c>
    </row>
    <row r="10" spans="1:21" x14ac:dyDescent="0.25">
      <c r="A10" s="11" t="s">
        <v>24</v>
      </c>
      <c r="F10">
        <f>COUNTIFS(F1:F2,"=-1")+COUNTIFS(F1:F2,"=-3")</f>
        <v>0</v>
      </c>
      <c r="H10" s="11" t="s">
        <v>24</v>
      </c>
      <c r="K10">
        <f>COUNTIFS(F1:F2,"=-1",R1:R2,"&lt;&gt;TRUE")+COUNTIFS(F1:F2,"=-3",R1:R2,"&lt;&gt;TRUE")</f>
        <v>0</v>
      </c>
    </row>
    <row r="11" spans="1:21" x14ac:dyDescent="0.25">
      <c r="A11" s="11" t="s">
        <v>25</v>
      </c>
      <c r="F11">
        <f>COUNTIFS(G1:G2,"=-1")+COUNTIFS(G1:G2,"=-3")</f>
        <v>0</v>
      </c>
      <c r="H11" s="11" t="s">
        <v>25</v>
      </c>
      <c r="K11">
        <f>COUNTIFS(G1:G2,"=-1",S1:S2,"&lt;&gt;TRUE")+COUNTIFS(G1:G2,"=-3",S1:S2,"&lt;&gt;TRUE")</f>
        <v>0</v>
      </c>
    </row>
    <row r="12" spans="1:21" x14ac:dyDescent="0.25">
      <c r="A12" s="11" t="s">
        <v>26</v>
      </c>
      <c r="F12" s="12" t="s">
        <v>740</v>
      </c>
      <c r="H12" s="11" t="s">
        <v>26</v>
      </c>
      <c r="K12" s="12" t="s">
        <v>740</v>
      </c>
    </row>
    <row r="13" spans="1:21" x14ac:dyDescent="0.25">
      <c r="A13" s="11" t="s">
        <v>27</v>
      </c>
      <c r="F13" s="12" t="s">
        <v>740</v>
      </c>
      <c r="H13" s="11" t="s">
        <v>28</v>
      </c>
      <c r="K13" s="12" t="s">
        <v>740</v>
      </c>
    </row>
    <row r="14" spans="1:21" x14ac:dyDescent="0.25">
      <c r="A14" s="11" t="s">
        <v>29</v>
      </c>
      <c r="F14" s="12" t="s">
        <v>740</v>
      </c>
      <c r="H14" s="11" t="s">
        <v>29</v>
      </c>
      <c r="K14" s="12" t="s">
        <v>740</v>
      </c>
    </row>
    <row r="15" spans="1:21" x14ac:dyDescent="0.25">
      <c r="A15" s="11" t="s">
        <v>30</v>
      </c>
      <c r="F15" s="12" t="s">
        <v>740</v>
      </c>
      <c r="H15" s="11" t="s">
        <v>30</v>
      </c>
      <c r="K15" s="12" t="s">
        <v>740</v>
      </c>
    </row>
    <row r="18" spans="1:11" ht="15.75" x14ac:dyDescent="0.25">
      <c r="A18" s="10" t="s">
        <v>31</v>
      </c>
      <c r="H18" s="10" t="s">
        <v>32</v>
      </c>
    </row>
    <row r="19" spans="1:11" x14ac:dyDescent="0.25">
      <c r="A19" s="11" t="s">
        <v>19</v>
      </c>
      <c r="F19">
        <v>0</v>
      </c>
      <c r="H19" s="11" t="s">
        <v>19</v>
      </c>
      <c r="K19">
        <v>0</v>
      </c>
    </row>
    <row r="20" spans="1:11" x14ac:dyDescent="0.25">
      <c r="A20" s="11" t="s">
        <v>20</v>
      </c>
      <c r="F20">
        <f>COUNTIFS(K1:K2,"&gt;0")</f>
        <v>0</v>
      </c>
      <c r="H20" s="11" t="s">
        <v>20</v>
      </c>
      <c r="K20">
        <f>COUNTIFS(K1:K2,"&gt;0",T1:T2,"&lt;&gt;TRUE")</f>
        <v>0</v>
      </c>
    </row>
    <row r="21" spans="1:11" x14ac:dyDescent="0.25">
      <c r="A21" s="11" t="s">
        <v>21</v>
      </c>
      <c r="F21">
        <f>COUNTIFS(L1:L2,"&gt;0")</f>
        <v>0</v>
      </c>
      <c r="H21" s="11" t="s">
        <v>21</v>
      </c>
      <c r="K21">
        <f>COUNTIFS(L1:L2,"&gt;0",U1:U2,"&lt;&gt;TRUE")</f>
        <v>0</v>
      </c>
    </row>
    <row r="22" spans="1:11" x14ac:dyDescent="0.25">
      <c r="A22" s="11" t="s">
        <v>22</v>
      </c>
      <c r="F22">
        <f>COUNTIFS(K1:K2,"&lt;&gt;-1",K1:K2,"&lt;&gt;0",K1:K2,"&lt;2")</f>
        <v>0</v>
      </c>
      <c r="H22" s="11" t="s">
        <v>22</v>
      </c>
      <c r="K22">
        <f>COUNTIFS(K1:K2,"&lt;&gt;-1",K1:K2,"&lt;&gt;0",K1:K2,"&lt;2",T1:T2,"&lt;&gt;TRUE")</f>
        <v>0</v>
      </c>
    </row>
    <row r="23" spans="1:11" x14ac:dyDescent="0.25">
      <c r="A23" s="11" t="s">
        <v>23</v>
      </c>
      <c r="F23">
        <f>COUNTIFS(L1:L2,"&lt;&gt;-1",L1:L2,"&lt;&gt;0",L1:L2,"&lt;2")</f>
        <v>0</v>
      </c>
      <c r="H23" s="11" t="s">
        <v>23</v>
      </c>
      <c r="K23">
        <f>COUNTIFS(L1:L2,"&lt;&gt;-1",L1:L2,"&lt;&gt;0",L1:L2,"&lt;2",U1:U2,"&lt;&gt;TRUE")</f>
        <v>0</v>
      </c>
    </row>
    <row r="24" spans="1:11" x14ac:dyDescent="0.25">
      <c r="A24" s="11" t="s">
        <v>24</v>
      </c>
      <c r="F24">
        <f>COUNTIFS(K1:K2,"=-1")+COUNTIFS(K1:K2,"=-3")</f>
        <v>0</v>
      </c>
      <c r="H24" s="11" t="s">
        <v>24</v>
      </c>
      <c r="K24">
        <f>COUNTIFS(K1:K2,"=-1",T1:T2,"&lt;&gt;TRUE")+COUNTIFS(K1:K2,"=-3",T1:T2,"&lt;&gt;TRUE")</f>
        <v>0</v>
      </c>
    </row>
    <row r="25" spans="1:11" x14ac:dyDescent="0.25">
      <c r="A25" s="11" t="s">
        <v>25</v>
      </c>
      <c r="F25">
        <f>COUNTIFS(L1:L2,"=-1")+COUNTIFS(L1:L2,"=-3")</f>
        <v>0</v>
      </c>
      <c r="H25" s="11" t="s">
        <v>25</v>
      </c>
      <c r="K25">
        <f>COUNTIFS(L1:L2,"=-1",U1:U2,"&lt;&gt;TRUE")+COUNTIFS(L1:L2,"=-3",U1:U2,"&lt;&gt;TRUE")</f>
        <v>0</v>
      </c>
    </row>
    <row r="26" spans="1:11" x14ac:dyDescent="0.25">
      <c r="A26" s="11" t="s">
        <v>26</v>
      </c>
      <c r="F26" s="12" t="s">
        <v>740</v>
      </c>
      <c r="H26" s="11" t="s">
        <v>26</v>
      </c>
      <c r="K26" s="12" t="s">
        <v>740</v>
      </c>
    </row>
    <row r="27" spans="1:11" x14ac:dyDescent="0.25">
      <c r="A27" s="11" t="s">
        <v>27</v>
      </c>
      <c r="F27" s="12" t="s">
        <v>740</v>
      </c>
      <c r="H27" s="11" t="s">
        <v>28</v>
      </c>
      <c r="K27" s="12" t="s">
        <v>740</v>
      </c>
    </row>
    <row r="28" spans="1:11" x14ac:dyDescent="0.25">
      <c r="A28" s="11" t="s">
        <v>29</v>
      </c>
      <c r="F28" s="12" t="s">
        <v>740</v>
      </c>
      <c r="H28" s="11" t="s">
        <v>29</v>
      </c>
      <c r="K28" s="12" t="s">
        <v>740</v>
      </c>
    </row>
    <row r="29" spans="1:11" x14ac:dyDescent="0.25">
      <c r="A29" s="11" t="s">
        <v>30</v>
      </c>
      <c r="F29" s="12" t="s">
        <v>740</v>
      </c>
      <c r="H29" s="11" t="s">
        <v>30</v>
      </c>
      <c r="K29" s="12" t="s">
        <v>740</v>
      </c>
    </row>
    <row r="32" spans="1:11" ht="15.75" x14ac:dyDescent="0.25">
      <c r="A32" s="10" t="s">
        <v>33</v>
      </c>
    </row>
    <row r="33" spans="1:1" x14ac:dyDescent="0.25">
      <c r="A33" s="13" t="s">
        <v>34</v>
      </c>
    </row>
    <row r="34" spans="1:1" x14ac:dyDescent="0.25">
      <c r="A34" s="14" t="s">
        <v>35</v>
      </c>
    </row>
    <row r="36" spans="1:1" x14ac:dyDescent="0.25">
      <c r="A36" s="13" t="s">
        <v>36</v>
      </c>
    </row>
    <row r="37" spans="1:1" x14ac:dyDescent="0.25">
      <c r="A37" s="15" t="s">
        <v>37</v>
      </c>
    </row>
    <row r="38" spans="1:1" x14ac:dyDescent="0.25">
      <c r="A38" s="16" t="s">
        <v>38</v>
      </c>
    </row>
    <row r="39" spans="1:1" x14ac:dyDescent="0.25">
      <c r="A39" s="14" t="s">
        <v>39</v>
      </c>
    </row>
    <row r="41" spans="1:1" x14ac:dyDescent="0.25">
      <c r="A41" s="1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10</v>
      </c>
      <c r="I1" s="9" t="s">
        <v>11</v>
      </c>
      <c r="J1" s="9" t="s">
        <v>12</v>
      </c>
      <c r="K1" s="9" t="s">
        <v>13</v>
      </c>
      <c r="L1" s="9" t="s">
        <v>14</v>
      </c>
      <c r="M1" s="9" t="s">
        <v>15</v>
      </c>
      <c r="N1" s="9" t="s">
        <v>16</v>
      </c>
    </row>
    <row r="2" spans="1:14" x14ac:dyDescent="0.25">
      <c r="A2" t="s">
        <v>48</v>
      </c>
      <c r="B2" s="13" t="s">
        <v>49</v>
      </c>
      <c r="C2" t="s">
        <v>50</v>
      </c>
      <c r="D2" s="13" t="s">
        <v>49</v>
      </c>
      <c r="E2" s="14" t="s">
        <v>51</v>
      </c>
      <c r="F2" s="13">
        <v>2</v>
      </c>
      <c r="G2" s="14">
        <v>-1</v>
      </c>
      <c r="H2" t="s">
        <v>52</v>
      </c>
      <c r="I2" t="s">
        <v>53</v>
      </c>
      <c r="J2" t="s">
        <v>47</v>
      </c>
    </row>
    <row r="5" spans="1:14" ht="15.75" x14ac:dyDescent="0.25">
      <c r="A5" s="10" t="s">
        <v>17</v>
      </c>
      <c r="H5" s="10" t="s">
        <v>18</v>
      </c>
    </row>
    <row r="6" spans="1:14" x14ac:dyDescent="0.25">
      <c r="A6" s="11" t="s">
        <v>19</v>
      </c>
      <c r="F6">
        <f>COUNTIFS(B2:B2,"&lt;&gt;*_*",B2:B2,"&lt;&gt;")</f>
        <v>1</v>
      </c>
      <c r="H6" s="11" t="s">
        <v>19</v>
      </c>
      <c r="K6">
        <f>COUNTIFS(B2:B2,"&lt;&gt;*_*",B2:B2,"&lt;&gt;",M2:M2,"&lt;&gt;TRUE")</f>
        <v>1</v>
      </c>
    </row>
    <row r="7" spans="1:14" x14ac:dyDescent="0.25">
      <c r="A7" s="11" t="s">
        <v>20</v>
      </c>
      <c r="F7">
        <f>COUNTIFS(F2:F2,"&gt;0")</f>
        <v>1</v>
      </c>
      <c r="H7" s="11" t="s">
        <v>20</v>
      </c>
      <c r="K7">
        <f>COUNTIFS(F2:F2,"&gt;0",M2:M2,"&lt;&gt;TRUE")</f>
        <v>1</v>
      </c>
    </row>
    <row r="8" spans="1:14" x14ac:dyDescent="0.25">
      <c r="A8" s="11" t="s">
        <v>21</v>
      </c>
      <c r="F8">
        <f>COUNTIFS(G2:G2,"&gt;0")</f>
        <v>0</v>
      </c>
      <c r="H8" s="11" t="s">
        <v>21</v>
      </c>
      <c r="K8">
        <f>COUNTIFS(G2:G2,"&gt;0",N2:N2,"&lt;&gt;TRUE")</f>
        <v>0</v>
      </c>
    </row>
    <row r="9" spans="1:14" x14ac:dyDescent="0.25">
      <c r="A9" s="11" t="s">
        <v>22</v>
      </c>
      <c r="F9">
        <f>COUNTIFS(F2:F2,"&lt;&gt;-1",F2:F2,"&lt;&gt;0",F2:F2,"&lt;2")</f>
        <v>0</v>
      </c>
      <c r="H9" s="11" t="s">
        <v>22</v>
      </c>
      <c r="K9">
        <f>COUNTIFS(F2:F2,"&lt;&gt;-1",F2:F2,"&lt;&gt;0",F2:F2,"&lt;2",M2:M2,"&lt;&gt;TRUE")</f>
        <v>0</v>
      </c>
    </row>
    <row r="10" spans="1:14" x14ac:dyDescent="0.25">
      <c r="A10" s="11" t="s">
        <v>23</v>
      </c>
      <c r="F10">
        <f>COUNTIFS(G2:G2,"&lt;&gt;-1",G2:G2,"&lt;&gt;0",G2:G2,"&lt;2")</f>
        <v>0</v>
      </c>
      <c r="H10" s="11" t="s">
        <v>23</v>
      </c>
      <c r="K10">
        <f>COUNTIFS(G2:G2,"&lt;&gt;-1",G2:G2,"&lt;&gt;0",G2:G2,"&lt;2",N2:N2,"&lt;&gt;TRUE")</f>
        <v>0</v>
      </c>
    </row>
    <row r="11" spans="1:14" x14ac:dyDescent="0.25">
      <c r="A11" s="11" t="s">
        <v>24</v>
      </c>
      <c r="F11">
        <f>COUNTIFS(F2:F2,"=-1")+COUNTIFS(F2:F2,"=-3")</f>
        <v>0</v>
      </c>
      <c r="H11" s="11" t="s">
        <v>24</v>
      </c>
      <c r="K11">
        <f>COUNTIFS(F2:F2,"=-1",M2:M2,"&lt;&gt;TRUE")+COUNTIFS(F2:F2,"=-3",M2:M2,"&lt;&gt;TRUE")</f>
        <v>0</v>
      </c>
    </row>
    <row r="12" spans="1:14" x14ac:dyDescent="0.25">
      <c r="A12" s="11" t="s">
        <v>25</v>
      </c>
      <c r="F12">
        <f>COUNTIFS(G2:G2,"=-1")+COUNTIFS(G2:G2,"=-3")</f>
        <v>1</v>
      </c>
      <c r="H12" s="11" t="s">
        <v>25</v>
      </c>
      <c r="K12">
        <f>COUNTIFS(G2:G2,"=-1",N2:N2,"&lt;&gt;TRUE")+COUNTIFS(G2:G2,"=-3",N2:N2,"&lt;&gt;TRUE")</f>
        <v>1</v>
      </c>
    </row>
    <row r="13" spans="1:14" x14ac:dyDescent="0.25">
      <c r="A13" s="11" t="s">
        <v>26</v>
      </c>
      <c r="F13" s="8">
        <f>F7/F6</f>
        <v>1</v>
      </c>
      <c r="H13" s="11" t="s">
        <v>26</v>
      </c>
      <c r="K13" s="8">
        <f>K7/K6</f>
        <v>1</v>
      </c>
    </row>
    <row r="14" spans="1:14" x14ac:dyDescent="0.25">
      <c r="A14" s="11" t="s">
        <v>27</v>
      </c>
      <c r="F14" s="8">
        <f>F8/F6</f>
        <v>0</v>
      </c>
      <c r="H14" s="11" t="s">
        <v>28</v>
      </c>
      <c r="K14" s="8">
        <f>K8/K6</f>
        <v>0</v>
      </c>
    </row>
    <row r="15" spans="1:14" x14ac:dyDescent="0.25">
      <c r="A15" s="11" t="s">
        <v>29</v>
      </c>
      <c r="F15" s="8">
        <f>F7/(F7+F9)</f>
        <v>1</v>
      </c>
      <c r="H15" s="11" t="s">
        <v>29</v>
      </c>
      <c r="K15" s="8">
        <f>K7/(K7+K9)</f>
        <v>1</v>
      </c>
    </row>
    <row r="16" spans="1:14" x14ac:dyDescent="0.25">
      <c r="A16" s="11" t="s">
        <v>30</v>
      </c>
      <c r="F16" s="12" t="s">
        <v>740</v>
      </c>
      <c r="H16" s="11" t="s">
        <v>30</v>
      </c>
      <c r="K16" s="12" t="s">
        <v>740</v>
      </c>
    </row>
    <row r="19" spans="1:1" ht="15.75" x14ac:dyDescent="0.25">
      <c r="A19" s="10" t="s">
        <v>33</v>
      </c>
    </row>
    <row r="20" spans="1:1" x14ac:dyDescent="0.25">
      <c r="A20" s="13" t="s">
        <v>34</v>
      </c>
    </row>
    <row r="21" spans="1:1" x14ac:dyDescent="0.25">
      <c r="A21" s="14" t="s">
        <v>35</v>
      </c>
    </row>
    <row r="23" spans="1:1" x14ac:dyDescent="0.25">
      <c r="A23" s="13" t="s">
        <v>36</v>
      </c>
    </row>
    <row r="24" spans="1:1" x14ac:dyDescent="0.25">
      <c r="A24" s="15" t="s">
        <v>37</v>
      </c>
    </row>
    <row r="25" spans="1:1" x14ac:dyDescent="0.25">
      <c r="A25" s="16" t="s">
        <v>38</v>
      </c>
    </row>
    <row r="26" spans="1:1" x14ac:dyDescent="0.25">
      <c r="A26" s="14" t="s">
        <v>39</v>
      </c>
    </row>
    <row r="28" spans="1:1" x14ac:dyDescent="0.25">
      <c r="A28" s="11" t="s">
        <v>40</v>
      </c>
    </row>
    <row r="29" spans="1:1" x14ac:dyDescent="0.25">
      <c r="A29" t="s">
        <v>41</v>
      </c>
    </row>
    <row r="30" spans="1:1" x14ac:dyDescent="0.25">
      <c r="A30" t="s">
        <v>42</v>
      </c>
    </row>
    <row r="31" spans="1:1" x14ac:dyDescent="0.25">
      <c r="A31" t="s">
        <v>43</v>
      </c>
    </row>
    <row r="32" spans="1:1" x14ac:dyDescent="0.25">
      <c r="A32" t="s">
        <v>44</v>
      </c>
    </row>
    <row r="33" spans="1:1" x14ac:dyDescent="0.25">
      <c r="A33" t="s">
        <v>45</v>
      </c>
    </row>
    <row r="34" spans="1:1" x14ac:dyDescent="0.25">
      <c r="A34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4" spans="1:21" ht="15.75" x14ac:dyDescent="0.25">
      <c r="A4" s="3" t="s">
        <v>17</v>
      </c>
      <c r="H4" s="3" t="s">
        <v>18</v>
      </c>
    </row>
    <row r="5" spans="1:21" x14ac:dyDescent="0.25">
      <c r="A5" s="4" t="s">
        <v>19</v>
      </c>
      <c r="F5">
        <v>0</v>
      </c>
      <c r="H5" s="4" t="s">
        <v>19</v>
      </c>
      <c r="K5">
        <v>0</v>
      </c>
    </row>
    <row r="6" spans="1:21" x14ac:dyDescent="0.25">
      <c r="A6" s="4" t="s">
        <v>20</v>
      </c>
      <c r="F6">
        <f>COUNTIFS(F1:F2,"&gt;0")</f>
        <v>0</v>
      </c>
      <c r="H6" s="4" t="s">
        <v>20</v>
      </c>
      <c r="K6">
        <f>COUNTIFS(F1:F2,"&gt;0",R1:R2,"&lt;&gt;TRUE")</f>
        <v>0</v>
      </c>
    </row>
    <row r="7" spans="1:21" x14ac:dyDescent="0.25">
      <c r="A7" s="4" t="s">
        <v>21</v>
      </c>
      <c r="F7">
        <f>COUNTIFS(G1:G2,"&gt;0")</f>
        <v>0</v>
      </c>
      <c r="H7" s="4" t="s">
        <v>21</v>
      </c>
      <c r="K7">
        <f>COUNTIFS(G1:G2,"&gt;0",S1:S2,"&lt;&gt;TRUE")</f>
        <v>0</v>
      </c>
    </row>
    <row r="8" spans="1:21" x14ac:dyDescent="0.25">
      <c r="A8" s="4" t="s">
        <v>22</v>
      </c>
      <c r="F8">
        <f>COUNTIFS(F1:F2,"&lt;&gt;-1",F1:F2,"&lt;&gt;0",F1:F2,"&lt;2")</f>
        <v>0</v>
      </c>
      <c r="H8" s="4" t="s">
        <v>22</v>
      </c>
      <c r="K8">
        <f>COUNTIFS(F1:F2,"&lt;&gt;-1",F1:F2,"&lt;&gt;0",F1:F2,"&lt;2",R1:R2,"&lt;&gt;TRUE")</f>
        <v>0</v>
      </c>
    </row>
    <row r="9" spans="1:21" x14ac:dyDescent="0.25">
      <c r="A9" s="4" t="s">
        <v>23</v>
      </c>
      <c r="F9">
        <f>COUNTIFS(G1:G2,"&lt;&gt;-1",G1:G2,"&lt;&gt;0",G1:G2,"&lt;2")</f>
        <v>0</v>
      </c>
      <c r="H9" s="4" t="s">
        <v>23</v>
      </c>
      <c r="K9">
        <f>COUNTIFS(G1:G2,"&lt;&gt;-1",G1:G2,"&lt;&gt;0",G1:G2,"&lt;2",S1:S2,"&lt;&gt;TRUE")</f>
        <v>0</v>
      </c>
    </row>
    <row r="10" spans="1:21" x14ac:dyDescent="0.25">
      <c r="A10" s="4" t="s">
        <v>24</v>
      </c>
      <c r="F10">
        <f>COUNTIFS(F1:F2,"=-1")+COUNTIFS(F1:F2,"=-3")</f>
        <v>0</v>
      </c>
      <c r="H10" s="4" t="s">
        <v>24</v>
      </c>
      <c r="K10">
        <f>COUNTIFS(F1:F2,"=-1",R1:R2,"&lt;&gt;TRUE")+COUNTIFS(F1:F2,"=-3",R1:R2,"&lt;&gt;TRUE")</f>
        <v>0</v>
      </c>
    </row>
    <row r="11" spans="1:21" x14ac:dyDescent="0.25">
      <c r="A11" s="4" t="s">
        <v>25</v>
      </c>
      <c r="F11">
        <f>COUNTIFS(G1:G2,"=-1")+COUNTIFS(G1:G2,"=-3")</f>
        <v>0</v>
      </c>
      <c r="H11" s="4" t="s">
        <v>25</v>
      </c>
      <c r="K11">
        <f>COUNTIFS(G1:G2,"=-1",S1:S2,"&lt;&gt;TRUE")+COUNTIFS(G1:G2,"=-3",S1:S2,"&lt;&gt;TRUE")</f>
        <v>0</v>
      </c>
    </row>
    <row r="12" spans="1:21" x14ac:dyDescent="0.25">
      <c r="A12" s="4" t="s">
        <v>26</v>
      </c>
      <c r="F12" s="12" t="s">
        <v>740</v>
      </c>
      <c r="H12" s="4" t="s">
        <v>26</v>
      </c>
      <c r="K12" s="12" t="s">
        <v>740</v>
      </c>
    </row>
    <row r="13" spans="1:21" x14ac:dyDescent="0.25">
      <c r="A13" s="4" t="s">
        <v>27</v>
      </c>
      <c r="F13" s="12" t="s">
        <v>740</v>
      </c>
      <c r="H13" s="4" t="s">
        <v>28</v>
      </c>
      <c r="K13" s="12" t="s">
        <v>740</v>
      </c>
    </row>
    <row r="14" spans="1:21" x14ac:dyDescent="0.25">
      <c r="A14" s="4" t="s">
        <v>29</v>
      </c>
      <c r="F14" s="12" t="s">
        <v>740</v>
      </c>
      <c r="H14" s="4" t="s">
        <v>29</v>
      </c>
      <c r="K14" s="12" t="s">
        <v>740</v>
      </c>
    </row>
    <row r="15" spans="1:21" x14ac:dyDescent="0.25">
      <c r="A15" s="4" t="s">
        <v>30</v>
      </c>
      <c r="F15" s="12" t="s">
        <v>740</v>
      </c>
      <c r="H15" s="4" t="s">
        <v>30</v>
      </c>
      <c r="K15" s="12" t="s">
        <v>740</v>
      </c>
    </row>
    <row r="18" spans="1:11" ht="15.75" x14ac:dyDescent="0.25">
      <c r="A18" s="3" t="s">
        <v>31</v>
      </c>
      <c r="H18" s="3" t="s">
        <v>32</v>
      </c>
    </row>
    <row r="19" spans="1:11" x14ac:dyDescent="0.25">
      <c r="A19" s="4" t="s">
        <v>19</v>
      </c>
      <c r="F19">
        <v>0</v>
      </c>
      <c r="H19" s="4" t="s">
        <v>19</v>
      </c>
      <c r="K19">
        <v>0</v>
      </c>
    </row>
    <row r="20" spans="1:11" x14ac:dyDescent="0.25">
      <c r="A20" s="4" t="s">
        <v>20</v>
      </c>
      <c r="F20">
        <f>COUNTIFS(K1:K2,"&gt;0")</f>
        <v>0</v>
      </c>
      <c r="H20" s="4" t="s">
        <v>20</v>
      </c>
      <c r="K20">
        <f>COUNTIFS(K1:K2,"&gt;0",T1:T2,"&lt;&gt;TRUE")</f>
        <v>0</v>
      </c>
    </row>
    <row r="21" spans="1:11" x14ac:dyDescent="0.25">
      <c r="A21" s="4" t="s">
        <v>21</v>
      </c>
      <c r="F21">
        <f>COUNTIFS(L1:L2,"&gt;0")</f>
        <v>0</v>
      </c>
      <c r="H21" s="4" t="s">
        <v>21</v>
      </c>
      <c r="K21">
        <f>COUNTIFS(L1:L2,"&gt;0",U1:U2,"&lt;&gt;TRUE")</f>
        <v>0</v>
      </c>
    </row>
    <row r="22" spans="1:11" x14ac:dyDescent="0.25">
      <c r="A22" s="4" t="s">
        <v>22</v>
      </c>
      <c r="F22">
        <f>COUNTIFS(K1:K2,"&lt;&gt;-1",K1:K2,"&lt;&gt;0",K1:K2,"&lt;2")</f>
        <v>0</v>
      </c>
      <c r="H22" s="4" t="s">
        <v>22</v>
      </c>
      <c r="K22">
        <f>COUNTIFS(K1:K2,"&lt;&gt;-1",K1:K2,"&lt;&gt;0",K1:K2,"&lt;2",T1:T2,"&lt;&gt;TRUE")</f>
        <v>0</v>
      </c>
    </row>
    <row r="23" spans="1:11" x14ac:dyDescent="0.25">
      <c r="A23" s="4" t="s">
        <v>23</v>
      </c>
      <c r="F23">
        <f>COUNTIFS(L1:L2,"&lt;&gt;-1",L1:L2,"&lt;&gt;0",L1:L2,"&lt;2")</f>
        <v>0</v>
      </c>
      <c r="H23" s="4" t="s">
        <v>23</v>
      </c>
      <c r="K23">
        <f>COUNTIFS(L1:L2,"&lt;&gt;-1",L1:L2,"&lt;&gt;0",L1:L2,"&lt;2",U1:U2,"&lt;&gt;TRUE")</f>
        <v>0</v>
      </c>
    </row>
    <row r="24" spans="1:11" x14ac:dyDescent="0.25">
      <c r="A24" s="4" t="s">
        <v>24</v>
      </c>
      <c r="F24">
        <f>COUNTIFS(K1:K2,"=-1")+COUNTIFS(K1:K2,"=-3")</f>
        <v>0</v>
      </c>
      <c r="H24" s="4" t="s">
        <v>24</v>
      </c>
      <c r="K24">
        <f>COUNTIFS(K1:K2,"=-1",T1:T2,"&lt;&gt;TRUE")+COUNTIFS(K1:K2,"=-3",T1:T2,"&lt;&gt;TRUE")</f>
        <v>0</v>
      </c>
    </row>
    <row r="25" spans="1:11" x14ac:dyDescent="0.25">
      <c r="A25" s="4" t="s">
        <v>25</v>
      </c>
      <c r="F25">
        <f>COUNTIFS(L1:L2,"=-1")+COUNTIFS(L1:L2,"=-3")</f>
        <v>0</v>
      </c>
      <c r="H25" s="4" t="s">
        <v>25</v>
      </c>
      <c r="K25">
        <f>COUNTIFS(L1:L2,"=-1",U1:U2,"&lt;&gt;TRUE")+COUNTIFS(L1:L2,"=-3",U1:U2,"&lt;&gt;TRUE")</f>
        <v>0</v>
      </c>
    </row>
    <row r="26" spans="1:11" x14ac:dyDescent="0.25">
      <c r="A26" s="4" t="s">
        <v>26</v>
      </c>
      <c r="F26" s="12" t="s">
        <v>740</v>
      </c>
      <c r="H26" s="4" t="s">
        <v>26</v>
      </c>
      <c r="K26" s="12" t="s">
        <v>740</v>
      </c>
    </row>
    <row r="27" spans="1:11" x14ac:dyDescent="0.25">
      <c r="A27" s="4" t="s">
        <v>27</v>
      </c>
      <c r="F27" s="12" t="s">
        <v>740</v>
      </c>
      <c r="H27" s="4" t="s">
        <v>28</v>
      </c>
      <c r="K27" s="12" t="s">
        <v>740</v>
      </c>
    </row>
    <row r="28" spans="1:11" x14ac:dyDescent="0.25">
      <c r="A28" s="4" t="s">
        <v>29</v>
      </c>
      <c r="F28" s="12" t="s">
        <v>740</v>
      </c>
      <c r="H28" s="4" t="s">
        <v>29</v>
      </c>
      <c r="K28" s="12" t="s">
        <v>740</v>
      </c>
    </row>
    <row r="29" spans="1:11" x14ac:dyDescent="0.25">
      <c r="A29" s="4" t="s">
        <v>30</v>
      </c>
      <c r="F29" s="12" t="s">
        <v>740</v>
      </c>
      <c r="H29" s="4" t="s">
        <v>30</v>
      </c>
      <c r="K29" s="12" t="s">
        <v>740</v>
      </c>
    </row>
    <row r="32" spans="1:11" ht="15.75" x14ac:dyDescent="0.25">
      <c r="A32" s="3" t="s">
        <v>33</v>
      </c>
    </row>
    <row r="33" spans="1:1" x14ac:dyDescent="0.25">
      <c r="A33" s="1" t="s">
        <v>34</v>
      </c>
    </row>
    <row r="34" spans="1:1" x14ac:dyDescent="0.25">
      <c r="A34" s="5" t="s">
        <v>35</v>
      </c>
    </row>
    <row r="36" spans="1:1" x14ac:dyDescent="0.25">
      <c r="A36" s="1" t="s">
        <v>36</v>
      </c>
    </row>
    <row r="37" spans="1:1" x14ac:dyDescent="0.25">
      <c r="A37" s="6" t="s">
        <v>37</v>
      </c>
    </row>
    <row r="38" spans="1:1" x14ac:dyDescent="0.25">
      <c r="A38" s="7" t="s">
        <v>38</v>
      </c>
    </row>
    <row r="39" spans="1:1" x14ac:dyDescent="0.25">
      <c r="A39" s="5" t="s">
        <v>39</v>
      </c>
    </row>
    <row r="41" spans="1:1" x14ac:dyDescent="0.25">
      <c r="A41" s="4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54</v>
      </c>
      <c r="B2" s="1" t="s">
        <v>55</v>
      </c>
      <c r="C2" t="s">
        <v>56</v>
      </c>
      <c r="D2" t="s">
        <v>57</v>
      </c>
      <c r="E2" t="s">
        <v>51</v>
      </c>
      <c r="F2">
        <v>0</v>
      </c>
      <c r="G2">
        <v>0</v>
      </c>
      <c r="M2" t="s">
        <v>58</v>
      </c>
      <c r="N2" t="s">
        <v>59</v>
      </c>
      <c r="O2" t="s">
        <v>47</v>
      </c>
      <c r="Q2" t="s">
        <v>60</v>
      </c>
    </row>
    <row r="3" spans="1:21" x14ac:dyDescent="0.25">
      <c r="A3" t="s">
        <v>54</v>
      </c>
      <c r="B3" s="1" t="s">
        <v>61</v>
      </c>
      <c r="C3" t="s">
        <v>50</v>
      </c>
      <c r="D3" s="1" t="s">
        <v>61</v>
      </c>
      <c r="E3" s="5" t="s">
        <v>51</v>
      </c>
      <c r="F3" s="1">
        <v>2</v>
      </c>
      <c r="G3" s="5">
        <v>-1</v>
      </c>
      <c r="H3" s="1" t="s">
        <v>62</v>
      </c>
      <c r="I3" s="1" t="s">
        <v>62</v>
      </c>
      <c r="J3" s="5" t="s">
        <v>51</v>
      </c>
      <c r="K3" s="1">
        <v>2</v>
      </c>
      <c r="L3" s="5">
        <v>-1</v>
      </c>
      <c r="M3" t="s">
        <v>63</v>
      </c>
      <c r="N3" t="s">
        <v>64</v>
      </c>
      <c r="O3" t="s">
        <v>47</v>
      </c>
    </row>
    <row r="4" spans="1:21" x14ac:dyDescent="0.25">
      <c r="A4" t="s">
        <v>54</v>
      </c>
      <c r="B4" s="1" t="s">
        <v>65</v>
      </c>
      <c r="C4" t="s">
        <v>56</v>
      </c>
      <c r="D4" t="s">
        <v>61</v>
      </c>
      <c r="E4" t="s">
        <v>51</v>
      </c>
      <c r="F4">
        <v>0</v>
      </c>
      <c r="G4">
        <v>0</v>
      </c>
      <c r="M4" t="s">
        <v>63</v>
      </c>
      <c r="N4" t="s">
        <v>66</v>
      </c>
      <c r="O4" t="s">
        <v>47</v>
      </c>
      <c r="Q4" t="s">
        <v>60</v>
      </c>
      <c r="R4" t="b">
        <v>1</v>
      </c>
      <c r="S4" t="b">
        <v>1</v>
      </c>
    </row>
    <row r="5" spans="1:21" x14ac:dyDescent="0.25">
      <c r="A5" t="s">
        <v>54</v>
      </c>
      <c r="B5" s="1" t="s">
        <v>67</v>
      </c>
      <c r="C5" t="s">
        <v>50</v>
      </c>
      <c r="D5" t="s">
        <v>68</v>
      </c>
      <c r="E5" t="s">
        <v>51</v>
      </c>
      <c r="F5">
        <v>0</v>
      </c>
      <c r="G5">
        <v>0</v>
      </c>
      <c r="M5" t="s">
        <v>69</v>
      </c>
      <c r="N5" t="s">
        <v>70</v>
      </c>
      <c r="O5" t="s">
        <v>47</v>
      </c>
      <c r="Q5" t="s">
        <v>60</v>
      </c>
    </row>
    <row r="6" spans="1:21" x14ac:dyDescent="0.25">
      <c r="A6" t="s">
        <v>54</v>
      </c>
      <c r="B6" s="1" t="s">
        <v>71</v>
      </c>
      <c r="C6" t="s">
        <v>50</v>
      </c>
      <c r="D6" t="s">
        <v>72</v>
      </c>
      <c r="E6" t="s">
        <v>51</v>
      </c>
      <c r="F6">
        <v>0</v>
      </c>
      <c r="G6">
        <v>0</v>
      </c>
      <c r="M6" t="s">
        <v>73</v>
      </c>
      <c r="N6" t="s">
        <v>74</v>
      </c>
      <c r="O6" t="s">
        <v>47</v>
      </c>
      <c r="Q6" t="s">
        <v>60</v>
      </c>
    </row>
    <row r="7" spans="1:21" x14ac:dyDescent="0.25">
      <c r="A7" t="s">
        <v>54</v>
      </c>
      <c r="B7" s="1" t="s">
        <v>75</v>
      </c>
      <c r="C7" t="s">
        <v>56</v>
      </c>
      <c r="D7" t="s">
        <v>76</v>
      </c>
      <c r="E7" t="s">
        <v>51</v>
      </c>
      <c r="F7">
        <v>0</v>
      </c>
      <c r="G7">
        <v>0</v>
      </c>
      <c r="M7" t="s">
        <v>77</v>
      </c>
      <c r="N7" t="s">
        <v>78</v>
      </c>
      <c r="O7" t="s">
        <v>47</v>
      </c>
      <c r="Q7" t="s">
        <v>60</v>
      </c>
    </row>
    <row r="8" spans="1:21" x14ac:dyDescent="0.25">
      <c r="A8" t="s">
        <v>54</v>
      </c>
      <c r="B8" s="1" t="s">
        <v>79</v>
      </c>
      <c r="C8" t="s">
        <v>50</v>
      </c>
      <c r="D8" t="s">
        <v>80</v>
      </c>
      <c r="E8" t="s">
        <v>51</v>
      </c>
      <c r="F8">
        <v>0</v>
      </c>
      <c r="G8">
        <v>0</v>
      </c>
      <c r="M8" t="s">
        <v>81</v>
      </c>
      <c r="N8" t="s">
        <v>82</v>
      </c>
      <c r="O8" t="s">
        <v>47</v>
      </c>
      <c r="Q8" t="s">
        <v>60</v>
      </c>
    </row>
    <row r="9" spans="1:21" x14ac:dyDescent="0.25">
      <c r="A9" t="s">
        <v>54</v>
      </c>
      <c r="B9" s="1" t="s">
        <v>83</v>
      </c>
      <c r="C9" t="s">
        <v>50</v>
      </c>
      <c r="D9" s="1" t="s">
        <v>83</v>
      </c>
      <c r="E9" s="5" t="s">
        <v>51</v>
      </c>
      <c r="F9" s="1">
        <v>2</v>
      </c>
      <c r="G9" s="5">
        <v>-1</v>
      </c>
      <c r="M9" t="s">
        <v>84</v>
      </c>
      <c r="N9" t="s">
        <v>85</v>
      </c>
      <c r="O9" t="s">
        <v>47</v>
      </c>
    </row>
    <row r="10" spans="1:21" x14ac:dyDescent="0.25">
      <c r="A10" t="s">
        <v>54</v>
      </c>
      <c r="B10" s="1" t="s">
        <v>86</v>
      </c>
      <c r="C10" t="s">
        <v>50</v>
      </c>
      <c r="D10" s="1" t="s">
        <v>86</v>
      </c>
      <c r="E10" s="5" t="s">
        <v>51</v>
      </c>
      <c r="F10" s="1">
        <v>2</v>
      </c>
      <c r="G10" s="5">
        <v>-1</v>
      </c>
      <c r="M10" t="s">
        <v>87</v>
      </c>
      <c r="N10" t="s">
        <v>88</v>
      </c>
      <c r="O10" t="s">
        <v>47</v>
      </c>
      <c r="S10" t="b">
        <v>1</v>
      </c>
    </row>
    <row r="11" spans="1:21" x14ac:dyDescent="0.25">
      <c r="A11" t="s">
        <v>54</v>
      </c>
      <c r="B11" s="1" t="s">
        <v>86</v>
      </c>
      <c r="C11" t="s">
        <v>56</v>
      </c>
      <c r="D11" s="5" t="s">
        <v>51</v>
      </c>
      <c r="E11" s="1" t="s">
        <v>86</v>
      </c>
      <c r="F11" s="5">
        <v>-1</v>
      </c>
      <c r="G11" s="1">
        <v>2</v>
      </c>
      <c r="H11" s="1" t="s">
        <v>89</v>
      </c>
      <c r="I11" s="5" t="s">
        <v>51</v>
      </c>
      <c r="J11" s="1" t="s">
        <v>89</v>
      </c>
      <c r="K11" s="5">
        <v>-1</v>
      </c>
      <c r="L11" s="1">
        <v>2</v>
      </c>
      <c r="M11" t="s">
        <v>87</v>
      </c>
      <c r="N11" t="s">
        <v>47</v>
      </c>
      <c r="O11" t="s">
        <v>90</v>
      </c>
      <c r="P11">
        <v>4.5999999999999996</v>
      </c>
      <c r="R11" t="b">
        <v>1</v>
      </c>
    </row>
    <row r="12" spans="1:21" x14ac:dyDescent="0.25">
      <c r="A12" t="s">
        <v>54</v>
      </c>
      <c r="B12" s="1" t="s">
        <v>91</v>
      </c>
      <c r="C12" t="s">
        <v>50</v>
      </c>
      <c r="D12" s="1" t="s">
        <v>91</v>
      </c>
      <c r="E12" s="5" t="s">
        <v>51</v>
      </c>
      <c r="F12" s="1">
        <v>2</v>
      </c>
      <c r="G12" s="5">
        <v>-1</v>
      </c>
      <c r="H12" s="1" t="s">
        <v>92</v>
      </c>
      <c r="I12" s="1" t="s">
        <v>92</v>
      </c>
      <c r="J12" s="5" t="s">
        <v>51</v>
      </c>
      <c r="K12" s="1">
        <v>2</v>
      </c>
      <c r="L12" s="5">
        <v>-1</v>
      </c>
      <c r="M12" t="s">
        <v>93</v>
      </c>
      <c r="N12" t="s">
        <v>94</v>
      </c>
      <c r="O12" t="s">
        <v>47</v>
      </c>
    </row>
    <row r="13" spans="1:21" x14ac:dyDescent="0.25">
      <c r="A13" t="s">
        <v>54</v>
      </c>
      <c r="B13" s="1" t="s">
        <v>91</v>
      </c>
      <c r="C13" t="s">
        <v>56</v>
      </c>
      <c r="D13" s="1" t="s">
        <v>91</v>
      </c>
      <c r="E13" s="5" t="s">
        <v>51</v>
      </c>
      <c r="F13" s="1">
        <v>2</v>
      </c>
      <c r="G13" s="5">
        <v>-1</v>
      </c>
      <c r="H13" s="13" t="s">
        <v>92</v>
      </c>
      <c r="I13" s="14" t="s">
        <v>51</v>
      </c>
      <c r="J13" s="14" t="s">
        <v>51</v>
      </c>
      <c r="K13" s="14">
        <v>-1</v>
      </c>
      <c r="L13" s="14">
        <v>-1</v>
      </c>
      <c r="M13" t="s">
        <v>93</v>
      </c>
      <c r="N13" t="s">
        <v>47</v>
      </c>
      <c r="O13" t="s">
        <v>755</v>
      </c>
      <c r="P13">
        <v>7.6</v>
      </c>
      <c r="Q13" t="s">
        <v>756</v>
      </c>
      <c r="R13" t="b">
        <v>1</v>
      </c>
      <c r="S13" t="b">
        <v>1</v>
      </c>
      <c r="T13" t="b">
        <v>1</v>
      </c>
      <c r="U13" t="b">
        <v>1</v>
      </c>
    </row>
    <row r="14" spans="1:21" x14ac:dyDescent="0.25">
      <c r="A14" t="s">
        <v>54</v>
      </c>
      <c r="B14" s="1" t="s">
        <v>96</v>
      </c>
      <c r="C14" t="s">
        <v>50</v>
      </c>
      <c r="D14" s="1" t="s">
        <v>96</v>
      </c>
      <c r="E14" s="5" t="s">
        <v>51</v>
      </c>
      <c r="F14" s="1">
        <v>2</v>
      </c>
      <c r="G14" s="5">
        <v>-1</v>
      </c>
      <c r="M14" t="s">
        <v>97</v>
      </c>
      <c r="N14" t="s">
        <v>98</v>
      </c>
      <c r="O14" t="s">
        <v>47</v>
      </c>
    </row>
    <row r="15" spans="1:21" x14ac:dyDescent="0.25">
      <c r="A15" t="s">
        <v>54</v>
      </c>
      <c r="B15" s="1" t="s">
        <v>99</v>
      </c>
      <c r="C15" t="s">
        <v>56</v>
      </c>
      <c r="D15" t="s">
        <v>96</v>
      </c>
      <c r="E15" t="s">
        <v>51</v>
      </c>
      <c r="F15">
        <v>0</v>
      </c>
      <c r="G15">
        <v>0</v>
      </c>
      <c r="M15" t="s">
        <v>97</v>
      </c>
      <c r="N15" t="s">
        <v>98</v>
      </c>
      <c r="O15" t="s">
        <v>47</v>
      </c>
      <c r="Q15" t="s">
        <v>60</v>
      </c>
      <c r="R15" t="b">
        <v>1</v>
      </c>
      <c r="S15" t="b">
        <v>1</v>
      </c>
    </row>
    <row r="16" spans="1:21" x14ac:dyDescent="0.25">
      <c r="A16" t="s">
        <v>54</v>
      </c>
      <c r="B16" s="1" t="s">
        <v>100</v>
      </c>
      <c r="C16" t="s">
        <v>50</v>
      </c>
      <c r="D16" t="s">
        <v>101</v>
      </c>
      <c r="E16" t="s">
        <v>51</v>
      </c>
      <c r="F16">
        <v>0</v>
      </c>
      <c r="G16">
        <v>0</v>
      </c>
      <c r="M16" t="s">
        <v>102</v>
      </c>
      <c r="N16" t="s">
        <v>103</v>
      </c>
      <c r="O16" t="s">
        <v>47</v>
      </c>
      <c r="Q16" t="s">
        <v>60</v>
      </c>
    </row>
    <row r="17" spans="1:21" x14ac:dyDescent="0.25">
      <c r="A17" t="s">
        <v>54</v>
      </c>
      <c r="B17" s="1" t="s">
        <v>104</v>
      </c>
      <c r="C17" t="s">
        <v>50</v>
      </c>
      <c r="D17" t="s">
        <v>105</v>
      </c>
      <c r="E17" t="s">
        <v>51</v>
      </c>
      <c r="F17">
        <v>0</v>
      </c>
      <c r="G17">
        <v>0</v>
      </c>
      <c r="M17" t="s">
        <v>106</v>
      </c>
      <c r="N17" t="s">
        <v>107</v>
      </c>
      <c r="O17" t="s">
        <v>47</v>
      </c>
      <c r="Q17" t="s">
        <v>60</v>
      </c>
    </row>
    <row r="18" spans="1:21" x14ac:dyDescent="0.25">
      <c r="A18" t="s">
        <v>54</v>
      </c>
      <c r="B18" s="1" t="s">
        <v>104</v>
      </c>
      <c r="C18" t="s">
        <v>56</v>
      </c>
      <c r="D18" t="s">
        <v>105</v>
      </c>
      <c r="E18" t="s">
        <v>51</v>
      </c>
      <c r="F18">
        <v>0</v>
      </c>
      <c r="G18">
        <v>0</v>
      </c>
      <c r="M18" t="s">
        <v>106</v>
      </c>
      <c r="N18" t="s">
        <v>108</v>
      </c>
      <c r="O18" t="s">
        <v>47</v>
      </c>
      <c r="Q18" t="s">
        <v>60</v>
      </c>
      <c r="R18" t="b">
        <v>1</v>
      </c>
      <c r="S18" t="b">
        <v>1</v>
      </c>
    </row>
    <row r="19" spans="1:21" x14ac:dyDescent="0.25">
      <c r="A19" t="s">
        <v>54</v>
      </c>
      <c r="B19" s="1" t="s">
        <v>109</v>
      </c>
      <c r="C19" t="s">
        <v>50</v>
      </c>
      <c r="D19" s="1" t="s">
        <v>109</v>
      </c>
      <c r="E19" s="5" t="s">
        <v>51</v>
      </c>
      <c r="F19" s="1">
        <v>2</v>
      </c>
      <c r="G19" s="5">
        <v>-1</v>
      </c>
      <c r="M19" t="s">
        <v>110</v>
      </c>
      <c r="N19" t="s">
        <v>111</v>
      </c>
      <c r="O19" t="s">
        <v>47</v>
      </c>
    </row>
    <row r="20" spans="1:21" x14ac:dyDescent="0.25">
      <c r="A20" t="s">
        <v>54</v>
      </c>
      <c r="B20" s="1" t="s">
        <v>112</v>
      </c>
      <c r="C20" t="s">
        <v>56</v>
      </c>
      <c r="D20" t="s">
        <v>109</v>
      </c>
      <c r="E20" t="s">
        <v>51</v>
      </c>
      <c r="F20">
        <v>0</v>
      </c>
      <c r="G20">
        <v>0</v>
      </c>
      <c r="M20" t="s">
        <v>110</v>
      </c>
      <c r="N20" t="s">
        <v>113</v>
      </c>
      <c r="O20" t="s">
        <v>47</v>
      </c>
      <c r="Q20" t="s">
        <v>60</v>
      </c>
      <c r="R20" t="b">
        <v>1</v>
      </c>
      <c r="S20" t="b">
        <v>1</v>
      </c>
    </row>
    <row r="21" spans="1:21" x14ac:dyDescent="0.25">
      <c r="A21" t="s">
        <v>54</v>
      </c>
      <c r="B21" s="1" t="s">
        <v>114</v>
      </c>
      <c r="C21" t="s">
        <v>50</v>
      </c>
      <c r="D21" t="s">
        <v>115</v>
      </c>
      <c r="E21" t="s">
        <v>51</v>
      </c>
      <c r="F21">
        <v>0</v>
      </c>
      <c r="G21">
        <v>0</v>
      </c>
      <c r="M21" t="s">
        <v>69</v>
      </c>
      <c r="N21" t="s">
        <v>70</v>
      </c>
      <c r="O21" t="s">
        <v>47</v>
      </c>
      <c r="Q21" t="s">
        <v>60</v>
      </c>
    </row>
    <row r="22" spans="1:21" x14ac:dyDescent="0.25">
      <c r="A22" t="s">
        <v>54</v>
      </c>
      <c r="B22" s="1" t="s">
        <v>116</v>
      </c>
      <c r="C22" t="s">
        <v>50</v>
      </c>
      <c r="D22" t="s">
        <v>117</v>
      </c>
      <c r="E22" t="s">
        <v>51</v>
      </c>
      <c r="F22">
        <v>0</v>
      </c>
      <c r="G22">
        <v>0</v>
      </c>
      <c r="M22" t="s">
        <v>118</v>
      </c>
      <c r="N22" t="s">
        <v>119</v>
      </c>
      <c r="O22" t="s">
        <v>47</v>
      </c>
      <c r="Q22" t="s">
        <v>60</v>
      </c>
    </row>
    <row r="23" spans="1:21" x14ac:dyDescent="0.25">
      <c r="A23" t="s">
        <v>54</v>
      </c>
      <c r="B23" s="1" t="s">
        <v>120</v>
      </c>
      <c r="C23" t="s">
        <v>50</v>
      </c>
      <c r="D23" s="1" t="s">
        <v>120</v>
      </c>
      <c r="E23" s="5" t="s">
        <v>51</v>
      </c>
      <c r="F23" s="1">
        <v>2</v>
      </c>
      <c r="G23" s="5">
        <v>-1</v>
      </c>
      <c r="H23" s="1" t="s">
        <v>121</v>
      </c>
      <c r="I23" s="1" t="s">
        <v>121</v>
      </c>
      <c r="J23" s="5" t="s">
        <v>51</v>
      </c>
      <c r="K23" s="1">
        <v>2</v>
      </c>
      <c r="L23" s="5">
        <v>-1</v>
      </c>
      <c r="M23" t="s">
        <v>122</v>
      </c>
      <c r="N23" t="s">
        <v>123</v>
      </c>
      <c r="O23" t="s">
        <v>47</v>
      </c>
    </row>
    <row r="24" spans="1:21" x14ac:dyDescent="0.25">
      <c r="A24" t="s">
        <v>54</v>
      </c>
      <c r="B24" s="1" t="s">
        <v>124</v>
      </c>
      <c r="C24" t="s">
        <v>50</v>
      </c>
      <c r="D24" s="1" t="s">
        <v>124</v>
      </c>
      <c r="E24" s="5" t="s">
        <v>51</v>
      </c>
      <c r="F24" s="1">
        <v>2</v>
      </c>
      <c r="G24" s="5">
        <v>-1</v>
      </c>
      <c r="H24" s="1" t="s">
        <v>125</v>
      </c>
      <c r="I24" s="1" t="s">
        <v>125</v>
      </c>
      <c r="J24" s="5" t="s">
        <v>51</v>
      </c>
      <c r="K24" s="1">
        <v>2</v>
      </c>
      <c r="L24" s="5">
        <v>-1</v>
      </c>
      <c r="M24" t="s">
        <v>77</v>
      </c>
      <c r="N24" t="s">
        <v>126</v>
      </c>
      <c r="O24" t="s">
        <v>47</v>
      </c>
      <c r="S24" t="b">
        <v>1</v>
      </c>
      <c r="U24" t="b">
        <v>1</v>
      </c>
    </row>
    <row r="25" spans="1:21" x14ac:dyDescent="0.25">
      <c r="A25" t="s">
        <v>54</v>
      </c>
      <c r="B25" s="1" t="s">
        <v>124</v>
      </c>
      <c r="C25" t="s">
        <v>56</v>
      </c>
      <c r="D25" s="1" t="s">
        <v>124</v>
      </c>
      <c r="E25" s="1" t="s">
        <v>124</v>
      </c>
      <c r="F25" s="1">
        <v>2</v>
      </c>
      <c r="G25" s="1">
        <v>2</v>
      </c>
      <c r="H25" s="1" t="s">
        <v>125</v>
      </c>
      <c r="I25" s="1" t="s">
        <v>125</v>
      </c>
      <c r="J25" s="1" t="s">
        <v>125</v>
      </c>
      <c r="K25" s="1">
        <v>2</v>
      </c>
      <c r="L25" s="1">
        <v>2</v>
      </c>
      <c r="M25" t="s">
        <v>77</v>
      </c>
      <c r="N25" t="s">
        <v>127</v>
      </c>
      <c r="O25" t="s">
        <v>128</v>
      </c>
      <c r="P25">
        <v>3.9</v>
      </c>
      <c r="R25" t="b">
        <v>1</v>
      </c>
      <c r="T25" t="b">
        <v>1</v>
      </c>
    </row>
    <row r="26" spans="1:21" x14ac:dyDescent="0.25">
      <c r="H26" s="1" t="s">
        <v>129</v>
      </c>
      <c r="I26" s="5" t="s">
        <v>51</v>
      </c>
      <c r="J26" s="1" t="s">
        <v>129</v>
      </c>
      <c r="K26" s="5">
        <v>-1</v>
      </c>
      <c r="L26" s="1">
        <v>2</v>
      </c>
      <c r="M26" t="s">
        <v>77</v>
      </c>
      <c r="N26" t="s">
        <v>47</v>
      </c>
      <c r="O26" t="s">
        <v>130</v>
      </c>
      <c r="P26">
        <v>1.1000000000000001</v>
      </c>
    </row>
    <row r="27" spans="1:21" x14ac:dyDescent="0.25">
      <c r="A27" t="s">
        <v>54</v>
      </c>
      <c r="B27" s="1" t="s">
        <v>131</v>
      </c>
      <c r="C27" t="s">
        <v>50</v>
      </c>
      <c r="D27" s="1" t="s">
        <v>131</v>
      </c>
      <c r="E27" s="5" t="s">
        <v>51</v>
      </c>
      <c r="F27" s="1">
        <v>2</v>
      </c>
      <c r="G27" s="5">
        <v>-1</v>
      </c>
      <c r="M27" t="s">
        <v>132</v>
      </c>
      <c r="N27" t="s">
        <v>133</v>
      </c>
      <c r="O27" t="s">
        <v>47</v>
      </c>
    </row>
    <row r="28" spans="1:21" x14ac:dyDescent="0.25">
      <c r="A28" t="s">
        <v>54</v>
      </c>
      <c r="B28" s="1" t="s">
        <v>131</v>
      </c>
      <c r="C28" t="s">
        <v>56</v>
      </c>
      <c r="D28" s="1" t="s">
        <v>131</v>
      </c>
      <c r="E28" s="5" t="s">
        <v>51</v>
      </c>
      <c r="F28" s="1">
        <v>2</v>
      </c>
      <c r="G28" s="5">
        <v>-1</v>
      </c>
      <c r="H28" s="13" t="s">
        <v>741</v>
      </c>
      <c r="I28" s="14" t="s">
        <v>51</v>
      </c>
      <c r="J28" s="14" t="s">
        <v>51</v>
      </c>
      <c r="K28" s="14">
        <v>-1</v>
      </c>
      <c r="L28" s="14">
        <v>-1</v>
      </c>
      <c r="M28" t="s">
        <v>132</v>
      </c>
      <c r="N28" t="s">
        <v>47</v>
      </c>
      <c r="O28" t="s">
        <v>742</v>
      </c>
      <c r="P28">
        <v>1</v>
      </c>
      <c r="R28" t="b">
        <v>1</v>
      </c>
      <c r="S28" t="b">
        <v>1</v>
      </c>
    </row>
    <row r="29" spans="1:21" x14ac:dyDescent="0.25">
      <c r="A29" t="s">
        <v>54</v>
      </c>
      <c r="B29" s="1" t="s">
        <v>135</v>
      </c>
      <c r="C29" t="s">
        <v>50</v>
      </c>
      <c r="D29" s="1" t="s">
        <v>135</v>
      </c>
      <c r="E29" s="5" t="s">
        <v>51</v>
      </c>
      <c r="F29" s="1">
        <v>2</v>
      </c>
      <c r="G29" s="5">
        <v>-1</v>
      </c>
      <c r="H29" s="1" t="s">
        <v>136</v>
      </c>
      <c r="I29" s="1" t="s">
        <v>136</v>
      </c>
      <c r="J29" s="5" t="s">
        <v>51</v>
      </c>
      <c r="K29" s="1">
        <v>2</v>
      </c>
      <c r="L29" s="5">
        <v>-1</v>
      </c>
      <c r="M29" t="s">
        <v>69</v>
      </c>
      <c r="N29" t="s">
        <v>137</v>
      </c>
      <c r="O29" t="s">
        <v>47</v>
      </c>
    </row>
    <row r="30" spans="1:21" x14ac:dyDescent="0.25">
      <c r="H30" s="1" t="s">
        <v>138</v>
      </c>
      <c r="I30" s="1" t="s">
        <v>138</v>
      </c>
      <c r="J30" s="5" t="s">
        <v>51</v>
      </c>
      <c r="K30" s="1">
        <v>2</v>
      </c>
      <c r="L30" s="5">
        <v>-1</v>
      </c>
      <c r="M30" t="s">
        <v>139</v>
      </c>
      <c r="N30" t="s">
        <v>140</v>
      </c>
      <c r="O30" t="s">
        <v>47</v>
      </c>
    </row>
    <row r="31" spans="1:21" x14ac:dyDescent="0.25">
      <c r="A31" t="s">
        <v>54</v>
      </c>
      <c r="B31" s="1" t="s">
        <v>135</v>
      </c>
      <c r="C31" t="s">
        <v>56</v>
      </c>
      <c r="D31" s="1" t="s">
        <v>135</v>
      </c>
      <c r="E31" s="5" t="s">
        <v>51</v>
      </c>
      <c r="F31" s="1">
        <v>2</v>
      </c>
      <c r="G31" s="5">
        <v>-1</v>
      </c>
      <c r="H31" s="1" t="s">
        <v>136</v>
      </c>
      <c r="I31" s="1" t="s">
        <v>141</v>
      </c>
      <c r="J31" s="5" t="s">
        <v>51</v>
      </c>
      <c r="K31" s="1">
        <v>2</v>
      </c>
      <c r="L31" s="5">
        <v>-1</v>
      </c>
      <c r="M31" t="s">
        <v>69</v>
      </c>
      <c r="N31" t="s">
        <v>137</v>
      </c>
      <c r="O31" t="s">
        <v>47</v>
      </c>
      <c r="R31" t="b">
        <v>1</v>
      </c>
      <c r="S31" t="b">
        <v>1</v>
      </c>
      <c r="T31" t="b">
        <v>1</v>
      </c>
      <c r="U31" t="b">
        <v>1</v>
      </c>
    </row>
    <row r="32" spans="1:21" x14ac:dyDescent="0.25">
      <c r="B32" s="1"/>
      <c r="D32" s="1"/>
      <c r="E32" s="5"/>
      <c r="F32" s="1"/>
      <c r="G32" s="5"/>
      <c r="H32" s="13" t="s">
        <v>138</v>
      </c>
      <c r="I32" s="14" t="s">
        <v>51</v>
      </c>
      <c r="J32" s="14" t="s">
        <v>51</v>
      </c>
      <c r="K32" s="14">
        <v>-1</v>
      </c>
      <c r="L32" s="14">
        <v>-1</v>
      </c>
      <c r="M32" t="s">
        <v>139</v>
      </c>
      <c r="N32" t="s">
        <v>47</v>
      </c>
      <c r="O32" t="s">
        <v>743</v>
      </c>
      <c r="P32">
        <v>1.5</v>
      </c>
      <c r="Q32" t="s">
        <v>744</v>
      </c>
      <c r="T32" t="b">
        <v>1</v>
      </c>
      <c r="U32" t="b">
        <v>1</v>
      </c>
    </row>
    <row r="33" spans="1:21" x14ac:dyDescent="0.25">
      <c r="A33" t="s">
        <v>54</v>
      </c>
      <c r="B33" s="13" t="s">
        <v>142</v>
      </c>
      <c r="C33" t="s">
        <v>50</v>
      </c>
      <c r="D33" s="13" t="s">
        <v>142</v>
      </c>
      <c r="E33" s="14" t="s">
        <v>51</v>
      </c>
      <c r="F33" s="13">
        <v>2</v>
      </c>
      <c r="G33" s="14">
        <v>-1</v>
      </c>
      <c r="M33" t="s">
        <v>143</v>
      </c>
      <c r="N33" t="s">
        <v>144</v>
      </c>
      <c r="O33" t="s">
        <v>47</v>
      </c>
    </row>
    <row r="34" spans="1:21" x14ac:dyDescent="0.25">
      <c r="A34" t="s">
        <v>54</v>
      </c>
      <c r="B34" s="1" t="s">
        <v>145</v>
      </c>
      <c r="C34" t="s">
        <v>50</v>
      </c>
      <c r="D34" t="s">
        <v>146</v>
      </c>
      <c r="E34" t="s">
        <v>51</v>
      </c>
      <c r="F34">
        <v>0</v>
      </c>
      <c r="G34">
        <v>0</v>
      </c>
      <c r="M34" t="s">
        <v>147</v>
      </c>
      <c r="N34" t="s">
        <v>148</v>
      </c>
      <c r="O34" t="s">
        <v>47</v>
      </c>
      <c r="Q34" t="s">
        <v>60</v>
      </c>
    </row>
    <row r="35" spans="1:21" x14ac:dyDescent="0.25">
      <c r="A35" t="s">
        <v>54</v>
      </c>
      <c r="B35" s="1" t="s">
        <v>149</v>
      </c>
      <c r="C35" t="s">
        <v>50</v>
      </c>
      <c r="D35" t="s">
        <v>150</v>
      </c>
      <c r="E35" t="s">
        <v>51</v>
      </c>
      <c r="F35">
        <v>0</v>
      </c>
      <c r="G35">
        <v>0</v>
      </c>
      <c r="M35" t="s">
        <v>151</v>
      </c>
      <c r="N35" t="s">
        <v>152</v>
      </c>
      <c r="O35" t="s">
        <v>47</v>
      </c>
      <c r="Q35" t="s">
        <v>60</v>
      </c>
    </row>
    <row r="36" spans="1:21" x14ac:dyDescent="0.25">
      <c r="A36" t="s">
        <v>54</v>
      </c>
      <c r="B36" s="1" t="s">
        <v>149</v>
      </c>
      <c r="C36" t="s">
        <v>56</v>
      </c>
      <c r="D36" t="s">
        <v>150</v>
      </c>
      <c r="E36" t="s">
        <v>51</v>
      </c>
      <c r="F36">
        <v>0</v>
      </c>
      <c r="G36">
        <v>0</v>
      </c>
      <c r="M36" t="s">
        <v>151</v>
      </c>
      <c r="N36" t="s">
        <v>153</v>
      </c>
      <c r="O36" t="s">
        <v>47</v>
      </c>
      <c r="Q36" t="s">
        <v>60</v>
      </c>
      <c r="R36" t="b">
        <v>1</v>
      </c>
      <c r="S36" t="b">
        <v>1</v>
      </c>
    </row>
    <row r="37" spans="1:21" x14ac:dyDescent="0.25">
      <c r="A37" t="s">
        <v>54</v>
      </c>
      <c r="B37" s="1" t="s">
        <v>154</v>
      </c>
      <c r="C37" t="s">
        <v>50</v>
      </c>
      <c r="D37" t="s">
        <v>155</v>
      </c>
      <c r="E37" t="s">
        <v>51</v>
      </c>
      <c r="F37">
        <v>0</v>
      </c>
      <c r="G37">
        <v>0</v>
      </c>
      <c r="M37" t="s">
        <v>87</v>
      </c>
      <c r="N37" t="s">
        <v>88</v>
      </c>
      <c r="O37" t="s">
        <v>47</v>
      </c>
      <c r="Q37" t="s">
        <v>60</v>
      </c>
    </row>
    <row r="38" spans="1:21" x14ac:dyDescent="0.25">
      <c r="A38" t="s">
        <v>54</v>
      </c>
      <c r="B38" s="1" t="s">
        <v>156</v>
      </c>
      <c r="C38" t="s">
        <v>50</v>
      </c>
      <c r="D38" s="1" t="s">
        <v>156</v>
      </c>
      <c r="E38" s="5" t="s">
        <v>51</v>
      </c>
      <c r="F38" s="1">
        <v>2</v>
      </c>
      <c r="G38" s="5">
        <v>-1</v>
      </c>
      <c r="H38" s="1" t="s">
        <v>157</v>
      </c>
      <c r="I38" s="1" t="s">
        <v>157</v>
      </c>
      <c r="J38" s="5" t="s">
        <v>51</v>
      </c>
      <c r="K38" s="1">
        <v>2</v>
      </c>
      <c r="L38" s="5">
        <v>-1</v>
      </c>
      <c r="M38" t="s">
        <v>158</v>
      </c>
      <c r="N38" t="s">
        <v>159</v>
      </c>
      <c r="O38" t="s">
        <v>47</v>
      </c>
    </row>
    <row r="39" spans="1:21" x14ac:dyDescent="0.25">
      <c r="A39" t="s">
        <v>54</v>
      </c>
      <c r="B39" s="1" t="s">
        <v>160</v>
      </c>
      <c r="C39" t="s">
        <v>56</v>
      </c>
      <c r="D39" t="s">
        <v>156</v>
      </c>
      <c r="E39" t="s">
        <v>51</v>
      </c>
      <c r="F39">
        <v>0</v>
      </c>
      <c r="G39">
        <v>0</v>
      </c>
      <c r="M39" t="s">
        <v>158</v>
      </c>
      <c r="N39" t="s">
        <v>161</v>
      </c>
      <c r="O39" t="s">
        <v>47</v>
      </c>
      <c r="Q39" t="s">
        <v>60</v>
      </c>
      <c r="R39" t="b">
        <v>1</v>
      </c>
      <c r="S39" t="b">
        <v>1</v>
      </c>
    </row>
    <row r="40" spans="1:21" x14ac:dyDescent="0.25">
      <c r="A40" t="s">
        <v>54</v>
      </c>
      <c r="B40" s="1" t="s">
        <v>162</v>
      </c>
      <c r="C40" t="s">
        <v>50</v>
      </c>
      <c r="D40" t="s">
        <v>163</v>
      </c>
      <c r="E40" t="s">
        <v>51</v>
      </c>
      <c r="F40">
        <v>0</v>
      </c>
      <c r="G40">
        <v>0</v>
      </c>
      <c r="M40" t="s">
        <v>139</v>
      </c>
      <c r="N40" t="s">
        <v>164</v>
      </c>
      <c r="O40" t="s">
        <v>47</v>
      </c>
      <c r="Q40" t="s">
        <v>60</v>
      </c>
    </row>
    <row r="41" spans="1:21" x14ac:dyDescent="0.25">
      <c r="A41" t="s">
        <v>54</v>
      </c>
      <c r="B41" s="17" t="s">
        <v>165</v>
      </c>
      <c r="C41" t="s">
        <v>56</v>
      </c>
      <c r="D41" s="17" t="s">
        <v>165</v>
      </c>
      <c r="E41" s="17" t="s">
        <v>165</v>
      </c>
      <c r="F41" s="13">
        <v>2</v>
      </c>
      <c r="G41" s="13">
        <v>2</v>
      </c>
      <c r="H41" s="14" t="s">
        <v>166</v>
      </c>
      <c r="I41" t="s">
        <v>51</v>
      </c>
      <c r="J41" s="14" t="s">
        <v>167</v>
      </c>
      <c r="K41">
        <v>0</v>
      </c>
      <c r="L41" s="14">
        <v>-2</v>
      </c>
      <c r="M41" t="s">
        <v>47</v>
      </c>
      <c r="N41" t="s">
        <v>47</v>
      </c>
      <c r="O41" t="s">
        <v>168</v>
      </c>
      <c r="P41">
        <v>1</v>
      </c>
      <c r="Q41" t="s">
        <v>745</v>
      </c>
    </row>
    <row r="42" spans="1:21" x14ac:dyDescent="0.25">
      <c r="A42" t="s">
        <v>54</v>
      </c>
      <c r="B42" s="1" t="s">
        <v>169</v>
      </c>
      <c r="C42" t="s">
        <v>50</v>
      </c>
      <c r="D42" s="1" t="s">
        <v>169</v>
      </c>
      <c r="E42" s="5" t="s">
        <v>51</v>
      </c>
      <c r="F42" s="1">
        <v>2</v>
      </c>
      <c r="G42" s="5">
        <v>-1</v>
      </c>
      <c r="H42" s="1" t="s">
        <v>170</v>
      </c>
      <c r="I42" s="1" t="s">
        <v>170</v>
      </c>
      <c r="J42" s="5" t="s">
        <v>51</v>
      </c>
      <c r="K42" s="1">
        <v>2</v>
      </c>
      <c r="L42" s="5">
        <v>-1</v>
      </c>
      <c r="M42" t="s">
        <v>171</v>
      </c>
      <c r="N42" t="s">
        <v>172</v>
      </c>
      <c r="O42" t="s">
        <v>47</v>
      </c>
    </row>
    <row r="43" spans="1:21" x14ac:dyDescent="0.25">
      <c r="A43" t="s">
        <v>54</v>
      </c>
      <c r="B43" s="13" t="s">
        <v>169</v>
      </c>
      <c r="C43" t="s">
        <v>56</v>
      </c>
      <c r="D43" s="14" t="s">
        <v>51</v>
      </c>
      <c r="E43" s="14" t="s">
        <v>51</v>
      </c>
      <c r="F43" s="14">
        <v>-1</v>
      </c>
      <c r="G43" s="14">
        <v>-1</v>
      </c>
      <c r="H43" s="13" t="s">
        <v>170</v>
      </c>
      <c r="I43" s="14" t="s">
        <v>51</v>
      </c>
      <c r="J43" s="14" t="s">
        <v>51</v>
      </c>
      <c r="K43" s="14">
        <v>-1</v>
      </c>
      <c r="L43" s="14">
        <v>-1</v>
      </c>
      <c r="M43" t="s">
        <v>171</v>
      </c>
      <c r="N43" t="s">
        <v>47</v>
      </c>
      <c r="P43">
        <v>1</v>
      </c>
      <c r="Q43" t="s">
        <v>746</v>
      </c>
      <c r="R43" t="b">
        <v>1</v>
      </c>
      <c r="S43" t="b">
        <v>1</v>
      </c>
      <c r="T43" t="b">
        <v>1</v>
      </c>
      <c r="U43" t="b">
        <v>1</v>
      </c>
    </row>
    <row r="44" spans="1:21" x14ac:dyDescent="0.25">
      <c r="A44" t="s">
        <v>54</v>
      </c>
      <c r="B44" s="1" t="s">
        <v>173</v>
      </c>
      <c r="C44" t="s">
        <v>50</v>
      </c>
      <c r="D44" s="1" t="s">
        <v>173</v>
      </c>
      <c r="E44" s="5" t="s">
        <v>51</v>
      </c>
      <c r="F44" s="1">
        <v>2</v>
      </c>
      <c r="G44" s="5">
        <v>-1</v>
      </c>
      <c r="M44" t="s">
        <v>174</v>
      </c>
      <c r="N44" t="s">
        <v>175</v>
      </c>
      <c r="O44" t="s">
        <v>47</v>
      </c>
      <c r="S44" t="b">
        <v>1</v>
      </c>
    </row>
    <row r="45" spans="1:21" x14ac:dyDescent="0.25">
      <c r="A45" t="s">
        <v>54</v>
      </c>
      <c r="B45" s="1" t="s">
        <v>173</v>
      </c>
      <c r="C45" t="s">
        <v>56</v>
      </c>
      <c r="D45" s="1" t="s">
        <v>173</v>
      </c>
      <c r="E45" s="1" t="s">
        <v>173</v>
      </c>
      <c r="F45" s="1">
        <v>2</v>
      </c>
      <c r="G45" s="1">
        <v>2</v>
      </c>
      <c r="H45" s="1" t="s">
        <v>176</v>
      </c>
      <c r="I45" s="5" t="s">
        <v>51</v>
      </c>
      <c r="J45" s="1" t="s">
        <v>176</v>
      </c>
      <c r="K45" s="5">
        <v>-1</v>
      </c>
      <c r="L45" s="1">
        <v>2</v>
      </c>
      <c r="M45" t="s">
        <v>174</v>
      </c>
      <c r="N45" t="s">
        <v>47</v>
      </c>
      <c r="O45" t="s">
        <v>177</v>
      </c>
      <c r="P45">
        <v>4.3</v>
      </c>
      <c r="Q45" t="s">
        <v>747</v>
      </c>
      <c r="R45" t="b">
        <v>1</v>
      </c>
    </row>
    <row r="46" spans="1:21" x14ac:dyDescent="0.25">
      <c r="B46" s="1"/>
      <c r="D46" s="1"/>
      <c r="E46" s="1"/>
      <c r="F46" s="1"/>
      <c r="G46" s="1"/>
      <c r="H46" s="13" t="s">
        <v>748</v>
      </c>
      <c r="I46" s="14" t="s">
        <v>51</v>
      </c>
      <c r="J46" s="14" t="s">
        <v>51</v>
      </c>
      <c r="K46" s="14">
        <v>-1</v>
      </c>
      <c r="L46" s="14">
        <v>-1</v>
      </c>
      <c r="M46" t="s">
        <v>174</v>
      </c>
      <c r="N46" t="s">
        <v>47</v>
      </c>
      <c r="Q46" t="s">
        <v>749</v>
      </c>
    </row>
    <row r="47" spans="1:21" x14ac:dyDescent="0.25">
      <c r="A47" t="s">
        <v>54</v>
      </c>
      <c r="B47" s="1" t="s">
        <v>178</v>
      </c>
      <c r="C47" t="s">
        <v>50</v>
      </c>
      <c r="D47" s="1" t="s">
        <v>178</v>
      </c>
      <c r="E47" s="5" t="s">
        <v>51</v>
      </c>
      <c r="F47" s="1">
        <v>2</v>
      </c>
      <c r="G47" s="5">
        <v>-1</v>
      </c>
      <c r="H47" s="1" t="s">
        <v>179</v>
      </c>
      <c r="I47" s="1" t="s">
        <v>180</v>
      </c>
      <c r="J47" s="5" t="s">
        <v>51</v>
      </c>
      <c r="K47" s="1">
        <v>2</v>
      </c>
      <c r="L47" s="5">
        <v>-1</v>
      </c>
      <c r="M47" t="s">
        <v>58</v>
      </c>
      <c r="N47" t="s">
        <v>181</v>
      </c>
      <c r="O47" t="s">
        <v>47</v>
      </c>
    </row>
    <row r="48" spans="1:21" x14ac:dyDescent="0.25">
      <c r="A48" t="s">
        <v>54</v>
      </c>
      <c r="B48" s="1" t="s">
        <v>178</v>
      </c>
      <c r="C48" t="s">
        <v>56</v>
      </c>
      <c r="D48" s="1" t="s">
        <v>178</v>
      </c>
      <c r="E48" s="5" t="s">
        <v>51</v>
      </c>
      <c r="F48" s="1">
        <v>2</v>
      </c>
      <c r="G48" s="5">
        <v>-1</v>
      </c>
      <c r="H48" s="13" t="s">
        <v>750</v>
      </c>
      <c r="I48" s="14" t="s">
        <v>51</v>
      </c>
      <c r="J48" s="14" t="s">
        <v>51</v>
      </c>
      <c r="K48" s="14">
        <v>-1</v>
      </c>
      <c r="L48" s="14">
        <v>-1</v>
      </c>
      <c r="M48" t="s">
        <v>58</v>
      </c>
      <c r="N48" t="s">
        <v>47</v>
      </c>
      <c r="Q48" t="s">
        <v>751</v>
      </c>
      <c r="R48" t="b">
        <v>1</v>
      </c>
      <c r="S48" t="b">
        <v>1</v>
      </c>
    </row>
    <row r="49" spans="1:21" x14ac:dyDescent="0.25">
      <c r="A49" t="s">
        <v>54</v>
      </c>
      <c r="B49" s="1" t="s">
        <v>182</v>
      </c>
      <c r="C49" t="s">
        <v>50</v>
      </c>
      <c r="D49" s="1" t="s">
        <v>182</v>
      </c>
      <c r="E49" s="5" t="s">
        <v>51</v>
      </c>
      <c r="F49" s="1">
        <v>2</v>
      </c>
      <c r="G49" s="5">
        <v>-1</v>
      </c>
      <c r="H49" s="1" t="s">
        <v>183</v>
      </c>
      <c r="I49" s="1" t="s">
        <v>183</v>
      </c>
      <c r="J49" s="5" t="s">
        <v>51</v>
      </c>
      <c r="K49" s="1">
        <v>2</v>
      </c>
      <c r="L49" s="5">
        <v>-1</v>
      </c>
      <c r="M49" t="s">
        <v>184</v>
      </c>
      <c r="N49" t="s">
        <v>185</v>
      </c>
      <c r="O49" t="s">
        <v>47</v>
      </c>
    </row>
    <row r="50" spans="1:21" x14ac:dyDescent="0.25">
      <c r="A50" t="s">
        <v>54</v>
      </c>
      <c r="B50" s="1" t="s">
        <v>182</v>
      </c>
      <c r="C50" t="s">
        <v>56</v>
      </c>
      <c r="D50" s="1" t="s">
        <v>182</v>
      </c>
      <c r="E50" s="5" t="s">
        <v>51</v>
      </c>
      <c r="F50" s="1">
        <v>2</v>
      </c>
      <c r="G50" s="5">
        <v>-1</v>
      </c>
      <c r="H50" s="1" t="s">
        <v>183</v>
      </c>
      <c r="I50" s="1" t="s">
        <v>186</v>
      </c>
      <c r="J50" s="5" t="s">
        <v>51</v>
      </c>
      <c r="K50" s="1">
        <v>2</v>
      </c>
      <c r="L50" s="5">
        <v>-1</v>
      </c>
      <c r="M50" t="s">
        <v>184</v>
      </c>
      <c r="N50" t="s">
        <v>185</v>
      </c>
      <c r="O50" t="s">
        <v>47</v>
      </c>
      <c r="R50" t="b">
        <v>1</v>
      </c>
      <c r="S50" t="b">
        <v>1</v>
      </c>
      <c r="T50" t="b">
        <v>1</v>
      </c>
      <c r="U50" t="b">
        <v>1</v>
      </c>
    </row>
    <row r="51" spans="1:21" x14ac:dyDescent="0.25">
      <c r="B51" s="1"/>
      <c r="D51" s="1"/>
      <c r="E51" s="5"/>
      <c r="F51" s="1"/>
      <c r="G51" s="5"/>
      <c r="H51" s="13" t="s">
        <v>752</v>
      </c>
      <c r="I51" s="14" t="s">
        <v>51</v>
      </c>
      <c r="J51" s="14" t="s">
        <v>51</v>
      </c>
      <c r="K51" s="14">
        <v>-1</v>
      </c>
      <c r="L51" s="14">
        <v>-1</v>
      </c>
      <c r="M51" t="s">
        <v>184</v>
      </c>
      <c r="N51" t="s">
        <v>47</v>
      </c>
      <c r="Q51" t="s">
        <v>753</v>
      </c>
    </row>
    <row r="52" spans="1:21" x14ac:dyDescent="0.25">
      <c r="A52" t="s">
        <v>54</v>
      </c>
      <c r="B52" s="1" t="s">
        <v>187</v>
      </c>
      <c r="C52" t="s">
        <v>50</v>
      </c>
      <c r="D52" s="1" t="s">
        <v>187</v>
      </c>
      <c r="E52" s="5" t="s">
        <v>51</v>
      </c>
      <c r="F52" s="1">
        <v>2</v>
      </c>
      <c r="G52" s="5">
        <v>-1</v>
      </c>
      <c r="M52" t="s">
        <v>102</v>
      </c>
      <c r="N52" t="s">
        <v>188</v>
      </c>
      <c r="O52" t="s">
        <v>47</v>
      </c>
    </row>
    <row r="53" spans="1:21" x14ac:dyDescent="0.25">
      <c r="A53" t="s">
        <v>54</v>
      </c>
      <c r="B53" s="1" t="s">
        <v>189</v>
      </c>
      <c r="C53" t="s">
        <v>56</v>
      </c>
      <c r="D53" t="s">
        <v>187</v>
      </c>
      <c r="E53" t="s">
        <v>51</v>
      </c>
      <c r="F53">
        <v>0</v>
      </c>
      <c r="G53">
        <v>0</v>
      </c>
      <c r="M53" t="s">
        <v>102</v>
      </c>
      <c r="N53" t="s">
        <v>190</v>
      </c>
      <c r="O53" t="s">
        <v>47</v>
      </c>
      <c r="Q53" t="s">
        <v>60</v>
      </c>
      <c r="R53" t="b">
        <v>1</v>
      </c>
      <c r="S53" t="b">
        <v>1</v>
      </c>
    </row>
    <row r="54" spans="1:21" x14ac:dyDescent="0.25">
      <c r="A54" t="s">
        <v>54</v>
      </c>
      <c r="B54" s="1" t="s">
        <v>191</v>
      </c>
      <c r="C54" t="s">
        <v>50</v>
      </c>
      <c r="D54" t="s">
        <v>192</v>
      </c>
      <c r="E54" t="s">
        <v>51</v>
      </c>
      <c r="F54">
        <v>0</v>
      </c>
      <c r="G54">
        <v>0</v>
      </c>
      <c r="M54" t="s">
        <v>122</v>
      </c>
      <c r="N54" t="s">
        <v>193</v>
      </c>
      <c r="O54" t="s">
        <v>47</v>
      </c>
      <c r="Q54" t="s">
        <v>60</v>
      </c>
    </row>
    <row r="55" spans="1:21" x14ac:dyDescent="0.25">
      <c r="A55" t="s">
        <v>54</v>
      </c>
      <c r="B55" s="1" t="s">
        <v>194</v>
      </c>
      <c r="C55" t="s">
        <v>50</v>
      </c>
      <c r="D55" s="1" t="s">
        <v>194</v>
      </c>
      <c r="E55" s="5" t="s">
        <v>51</v>
      </c>
      <c r="F55" s="1">
        <v>2</v>
      </c>
      <c r="G55" s="5">
        <v>-1</v>
      </c>
      <c r="M55" t="s">
        <v>171</v>
      </c>
      <c r="N55" t="s">
        <v>78</v>
      </c>
      <c r="O55" t="s">
        <v>47</v>
      </c>
    </row>
    <row r="56" spans="1:21" x14ac:dyDescent="0.25">
      <c r="A56" t="s">
        <v>54</v>
      </c>
      <c r="B56" s="1" t="s">
        <v>195</v>
      </c>
      <c r="C56" t="s">
        <v>56</v>
      </c>
      <c r="D56" t="s">
        <v>194</v>
      </c>
      <c r="E56" t="s">
        <v>51</v>
      </c>
      <c r="F56">
        <v>0</v>
      </c>
      <c r="G56">
        <v>0</v>
      </c>
      <c r="M56" t="s">
        <v>171</v>
      </c>
      <c r="N56" t="s">
        <v>196</v>
      </c>
      <c r="O56" t="s">
        <v>47</v>
      </c>
      <c r="Q56" t="s">
        <v>60</v>
      </c>
      <c r="R56" t="b">
        <v>1</v>
      </c>
      <c r="S56" t="b">
        <v>1</v>
      </c>
    </row>
    <row r="57" spans="1:21" x14ac:dyDescent="0.25">
      <c r="A57" t="s">
        <v>54</v>
      </c>
      <c r="B57" s="1" t="s">
        <v>198</v>
      </c>
      <c r="C57" t="s">
        <v>56</v>
      </c>
      <c r="D57" t="s">
        <v>197</v>
      </c>
      <c r="E57" t="s">
        <v>51</v>
      </c>
      <c r="F57">
        <v>0</v>
      </c>
      <c r="G57">
        <v>0</v>
      </c>
      <c r="M57" t="s">
        <v>58</v>
      </c>
      <c r="N57" t="s">
        <v>199</v>
      </c>
      <c r="O57" t="s">
        <v>47</v>
      </c>
      <c r="Q57" t="s">
        <v>60</v>
      </c>
      <c r="R57" t="b">
        <v>1</v>
      </c>
      <c r="S57" t="b">
        <v>1</v>
      </c>
    </row>
    <row r="58" spans="1:21" x14ac:dyDescent="0.25">
      <c r="A58" t="s">
        <v>54</v>
      </c>
      <c r="B58" s="1" t="s">
        <v>200</v>
      </c>
      <c r="C58" t="s">
        <v>50</v>
      </c>
      <c r="D58" t="s">
        <v>201</v>
      </c>
      <c r="E58" t="s">
        <v>51</v>
      </c>
      <c r="F58">
        <v>0</v>
      </c>
      <c r="G58">
        <v>0</v>
      </c>
      <c r="M58" t="s">
        <v>202</v>
      </c>
      <c r="N58" t="s">
        <v>98</v>
      </c>
      <c r="O58" t="s">
        <v>47</v>
      </c>
      <c r="Q58" t="s">
        <v>60</v>
      </c>
    </row>
    <row r="59" spans="1:21" x14ac:dyDescent="0.25">
      <c r="A59" t="s">
        <v>54</v>
      </c>
      <c r="B59" s="1" t="s">
        <v>200</v>
      </c>
      <c r="C59" t="s">
        <v>56</v>
      </c>
      <c r="D59" t="s">
        <v>201</v>
      </c>
      <c r="E59" t="s">
        <v>51</v>
      </c>
      <c r="F59">
        <v>0</v>
      </c>
      <c r="G59">
        <v>0</v>
      </c>
      <c r="M59" t="s">
        <v>202</v>
      </c>
      <c r="N59" t="s">
        <v>203</v>
      </c>
      <c r="O59" t="s">
        <v>47</v>
      </c>
      <c r="Q59" t="s">
        <v>60</v>
      </c>
      <c r="R59" t="b">
        <v>1</v>
      </c>
      <c r="S59" t="b">
        <v>1</v>
      </c>
    </row>
    <row r="60" spans="1:21" x14ac:dyDescent="0.25">
      <c r="A60" t="s">
        <v>54</v>
      </c>
      <c r="B60" s="1" t="s">
        <v>204</v>
      </c>
      <c r="C60" t="s">
        <v>50</v>
      </c>
      <c r="D60" t="s">
        <v>205</v>
      </c>
      <c r="E60" t="s">
        <v>51</v>
      </c>
      <c r="F60">
        <v>0</v>
      </c>
      <c r="G60">
        <v>0</v>
      </c>
      <c r="M60" t="s">
        <v>84</v>
      </c>
      <c r="N60" t="s">
        <v>152</v>
      </c>
      <c r="O60" t="s">
        <v>47</v>
      </c>
      <c r="Q60" t="s">
        <v>60</v>
      </c>
    </row>
    <row r="61" spans="1:21" x14ac:dyDescent="0.25">
      <c r="A61" t="s">
        <v>54</v>
      </c>
      <c r="B61" s="1" t="s">
        <v>204</v>
      </c>
      <c r="C61" t="s">
        <v>56</v>
      </c>
      <c r="D61" t="s">
        <v>205</v>
      </c>
      <c r="E61" t="s">
        <v>51</v>
      </c>
      <c r="F61">
        <v>0</v>
      </c>
      <c r="G61">
        <v>0</v>
      </c>
      <c r="M61" t="s">
        <v>84</v>
      </c>
      <c r="N61" t="s">
        <v>153</v>
      </c>
      <c r="O61" t="s">
        <v>47</v>
      </c>
      <c r="Q61" t="s">
        <v>60</v>
      </c>
      <c r="R61" t="b">
        <v>1</v>
      </c>
      <c r="S61" t="b">
        <v>1</v>
      </c>
    </row>
    <row r="62" spans="1:21" x14ac:dyDescent="0.25">
      <c r="A62" t="s">
        <v>54</v>
      </c>
      <c r="B62" s="1" t="s">
        <v>206</v>
      </c>
      <c r="C62" t="s">
        <v>56</v>
      </c>
      <c r="D62" t="s">
        <v>207</v>
      </c>
      <c r="E62" t="s">
        <v>51</v>
      </c>
      <c r="F62">
        <v>0</v>
      </c>
      <c r="G62">
        <v>0</v>
      </c>
      <c r="M62" t="s">
        <v>208</v>
      </c>
      <c r="N62" t="s">
        <v>209</v>
      </c>
      <c r="O62" t="s">
        <v>47</v>
      </c>
      <c r="Q62" t="s">
        <v>60</v>
      </c>
    </row>
    <row r="63" spans="1:21" x14ac:dyDescent="0.25">
      <c r="A63" t="s">
        <v>54</v>
      </c>
      <c r="B63" s="1" t="s">
        <v>210</v>
      </c>
      <c r="C63" t="s">
        <v>50</v>
      </c>
      <c r="D63" s="1" t="s">
        <v>210</v>
      </c>
      <c r="E63" s="5" t="s">
        <v>51</v>
      </c>
      <c r="F63" s="1">
        <v>2</v>
      </c>
      <c r="G63" s="5">
        <v>-1</v>
      </c>
      <c r="H63" s="1" t="s">
        <v>211</v>
      </c>
      <c r="I63" s="1" t="s">
        <v>211</v>
      </c>
      <c r="J63" s="5" t="s">
        <v>51</v>
      </c>
      <c r="K63" s="1">
        <v>2</v>
      </c>
      <c r="L63" s="5">
        <v>-1</v>
      </c>
      <c r="M63" t="s">
        <v>110</v>
      </c>
      <c r="N63" t="s">
        <v>64</v>
      </c>
      <c r="O63" t="s">
        <v>47</v>
      </c>
      <c r="S63" t="b">
        <v>1</v>
      </c>
    </row>
    <row r="64" spans="1:21" x14ac:dyDescent="0.25">
      <c r="A64" t="s">
        <v>54</v>
      </c>
      <c r="B64" s="1" t="s">
        <v>210</v>
      </c>
      <c r="C64" t="s">
        <v>56</v>
      </c>
      <c r="D64" s="1" t="s">
        <v>210</v>
      </c>
      <c r="E64" s="1" t="s">
        <v>210</v>
      </c>
      <c r="F64" s="1">
        <v>2</v>
      </c>
      <c r="G64" s="1">
        <v>2</v>
      </c>
      <c r="H64" s="5" t="s">
        <v>212</v>
      </c>
      <c r="I64" t="s">
        <v>51</v>
      </c>
      <c r="J64" s="5" t="s">
        <v>213</v>
      </c>
      <c r="K64">
        <v>0</v>
      </c>
      <c r="L64" s="5">
        <v>-2</v>
      </c>
      <c r="M64" t="s">
        <v>47</v>
      </c>
      <c r="N64" t="s">
        <v>47</v>
      </c>
      <c r="O64" t="s">
        <v>214</v>
      </c>
      <c r="P64">
        <v>6.3</v>
      </c>
      <c r="Q64" t="s">
        <v>754</v>
      </c>
      <c r="R64" t="b">
        <v>1</v>
      </c>
    </row>
    <row r="65" spans="1:21" x14ac:dyDescent="0.25">
      <c r="A65" t="s">
        <v>54</v>
      </c>
      <c r="B65" s="1" t="s">
        <v>215</v>
      </c>
      <c r="C65" t="s">
        <v>50</v>
      </c>
      <c r="D65" s="1" t="s">
        <v>215</v>
      </c>
      <c r="E65" s="5" t="s">
        <v>51</v>
      </c>
      <c r="F65" s="1">
        <v>2</v>
      </c>
      <c r="G65" s="5">
        <v>-1</v>
      </c>
      <c r="H65" s="1" t="s">
        <v>216</v>
      </c>
      <c r="I65" s="1" t="s">
        <v>217</v>
      </c>
      <c r="J65" s="5" t="s">
        <v>51</v>
      </c>
      <c r="K65" s="1">
        <v>2</v>
      </c>
      <c r="L65" s="5">
        <v>-1</v>
      </c>
      <c r="M65" t="s">
        <v>69</v>
      </c>
      <c r="N65" t="s">
        <v>218</v>
      </c>
      <c r="O65" t="s">
        <v>47</v>
      </c>
    </row>
    <row r="66" spans="1:21" x14ac:dyDescent="0.25">
      <c r="A66" t="s">
        <v>54</v>
      </c>
      <c r="B66" s="1" t="s">
        <v>215</v>
      </c>
      <c r="C66" t="s">
        <v>56</v>
      </c>
      <c r="D66" s="1" t="s">
        <v>215</v>
      </c>
      <c r="E66" s="5" t="s">
        <v>51</v>
      </c>
      <c r="F66" s="1">
        <v>2</v>
      </c>
      <c r="G66" s="5">
        <v>-1</v>
      </c>
      <c r="H66" s="1" t="s">
        <v>216</v>
      </c>
      <c r="I66" s="1" t="s">
        <v>219</v>
      </c>
      <c r="J66" s="5" t="s">
        <v>51</v>
      </c>
      <c r="K66" s="1">
        <v>2</v>
      </c>
      <c r="L66" s="5">
        <v>-1</v>
      </c>
      <c r="M66" t="s">
        <v>69</v>
      </c>
      <c r="N66" t="s">
        <v>218</v>
      </c>
      <c r="O66" t="s">
        <v>47</v>
      </c>
      <c r="R66" t="b">
        <v>1</v>
      </c>
      <c r="S66" t="b">
        <v>1</v>
      </c>
      <c r="T66" t="b">
        <v>1</v>
      </c>
      <c r="U66" t="b">
        <v>1</v>
      </c>
    </row>
    <row r="67" spans="1:21" x14ac:dyDescent="0.25">
      <c r="A67" t="s">
        <v>54</v>
      </c>
      <c r="B67" s="1" t="s">
        <v>220</v>
      </c>
      <c r="C67" t="s">
        <v>50</v>
      </c>
      <c r="D67" s="1" t="s">
        <v>220</v>
      </c>
      <c r="E67" s="5" t="s">
        <v>51</v>
      </c>
      <c r="F67" s="1">
        <v>2</v>
      </c>
      <c r="G67" s="5">
        <v>-1</v>
      </c>
      <c r="H67" s="1" t="s">
        <v>221</v>
      </c>
      <c r="I67" s="1" t="s">
        <v>221</v>
      </c>
      <c r="J67" s="5" t="s">
        <v>51</v>
      </c>
      <c r="K67" s="1">
        <v>2</v>
      </c>
      <c r="L67" s="5">
        <v>-1</v>
      </c>
      <c r="M67" t="s">
        <v>147</v>
      </c>
      <c r="N67" t="s">
        <v>222</v>
      </c>
      <c r="O67" t="s">
        <v>47</v>
      </c>
    </row>
    <row r="68" spans="1:21" x14ac:dyDescent="0.25">
      <c r="A68" t="s">
        <v>54</v>
      </c>
      <c r="B68" s="1" t="s">
        <v>223</v>
      </c>
      <c r="C68" t="s">
        <v>56</v>
      </c>
      <c r="D68" t="s">
        <v>220</v>
      </c>
      <c r="E68" t="s">
        <v>51</v>
      </c>
      <c r="F68">
        <v>0</v>
      </c>
      <c r="G68">
        <v>0</v>
      </c>
      <c r="M68" t="s">
        <v>147</v>
      </c>
      <c r="N68" t="s">
        <v>224</v>
      </c>
      <c r="O68" t="s">
        <v>47</v>
      </c>
      <c r="Q68" t="s">
        <v>60</v>
      </c>
      <c r="R68" t="b">
        <v>1</v>
      </c>
      <c r="S68" t="b">
        <v>1</v>
      </c>
    </row>
    <row r="69" spans="1:21" x14ac:dyDescent="0.25">
      <c r="A69" t="s">
        <v>54</v>
      </c>
      <c r="B69" s="1" t="s">
        <v>225</v>
      </c>
      <c r="C69" t="s">
        <v>50</v>
      </c>
      <c r="D69" t="s">
        <v>226</v>
      </c>
      <c r="E69" t="s">
        <v>51</v>
      </c>
      <c r="F69">
        <v>0</v>
      </c>
      <c r="G69">
        <v>0</v>
      </c>
      <c r="M69" t="s">
        <v>87</v>
      </c>
      <c r="N69" t="s">
        <v>227</v>
      </c>
      <c r="O69" t="s">
        <v>47</v>
      </c>
      <c r="Q69" t="s">
        <v>60</v>
      </c>
    </row>
    <row r="70" spans="1:21" x14ac:dyDescent="0.25">
      <c r="A70" t="s">
        <v>54</v>
      </c>
      <c r="B70" s="1" t="s">
        <v>228</v>
      </c>
      <c r="C70" t="s">
        <v>50</v>
      </c>
      <c r="D70" t="s">
        <v>229</v>
      </c>
      <c r="E70" t="s">
        <v>51</v>
      </c>
      <c r="F70">
        <v>0</v>
      </c>
      <c r="G70">
        <v>0</v>
      </c>
      <c r="M70" t="s">
        <v>230</v>
      </c>
      <c r="N70" t="s">
        <v>199</v>
      </c>
      <c r="O70" t="s">
        <v>47</v>
      </c>
      <c r="Q70" t="s">
        <v>60</v>
      </c>
    </row>
    <row r="71" spans="1:21" x14ac:dyDescent="0.25">
      <c r="A71" t="s">
        <v>54</v>
      </c>
      <c r="B71" s="1" t="s">
        <v>231</v>
      </c>
      <c r="C71" t="s">
        <v>50</v>
      </c>
      <c r="D71" t="s">
        <v>232</v>
      </c>
      <c r="E71" t="s">
        <v>51</v>
      </c>
      <c r="F71">
        <v>0</v>
      </c>
      <c r="G71">
        <v>0</v>
      </c>
      <c r="M71" t="s">
        <v>139</v>
      </c>
      <c r="N71" t="s">
        <v>164</v>
      </c>
      <c r="O71" t="s">
        <v>47</v>
      </c>
      <c r="Q71" t="s">
        <v>60</v>
      </c>
    </row>
    <row r="72" spans="1:21" x14ac:dyDescent="0.25">
      <c r="A72" t="s">
        <v>54</v>
      </c>
      <c r="B72" s="1" t="s">
        <v>233</v>
      </c>
      <c r="C72" t="s">
        <v>50</v>
      </c>
      <c r="D72" s="1" t="s">
        <v>233</v>
      </c>
      <c r="E72" s="5" t="s">
        <v>51</v>
      </c>
      <c r="F72" s="1">
        <v>2</v>
      </c>
      <c r="G72" s="5">
        <v>-1</v>
      </c>
      <c r="M72" t="s">
        <v>102</v>
      </c>
      <c r="N72" t="s">
        <v>190</v>
      </c>
      <c r="O72" t="s">
        <v>47</v>
      </c>
    </row>
    <row r="73" spans="1:21" x14ac:dyDescent="0.25">
      <c r="A73" t="s">
        <v>54</v>
      </c>
      <c r="B73" s="1" t="s">
        <v>234</v>
      </c>
      <c r="C73" t="s">
        <v>50</v>
      </c>
      <c r="D73" t="s">
        <v>235</v>
      </c>
      <c r="E73" t="s">
        <v>51</v>
      </c>
      <c r="F73">
        <v>0</v>
      </c>
      <c r="G73">
        <v>0</v>
      </c>
      <c r="M73" t="s">
        <v>143</v>
      </c>
      <c r="N73" t="s">
        <v>236</v>
      </c>
      <c r="O73" t="s">
        <v>47</v>
      </c>
      <c r="Q73" t="s">
        <v>60</v>
      </c>
    </row>
    <row r="76" spans="1:21" ht="15.75" x14ac:dyDescent="0.25">
      <c r="A76" s="3" t="s">
        <v>17</v>
      </c>
      <c r="H76" s="3" t="s">
        <v>18</v>
      </c>
    </row>
    <row r="77" spans="1:21" x14ac:dyDescent="0.25">
      <c r="A77" s="4" t="s">
        <v>19</v>
      </c>
      <c r="F77">
        <f>COUNTIFS(B2:B73,"&lt;&gt;*_*",B2:B73,"&lt;&gt;")</f>
        <v>34</v>
      </c>
      <c r="H77" s="4" t="s">
        <v>19</v>
      </c>
      <c r="K77">
        <f>COUNTIFS(B2:B73,"&lt;&gt;*_*",B2:B73,"&lt;&gt;",R2:R73,"&lt;&gt;TRUE")</f>
        <v>23</v>
      </c>
    </row>
    <row r="78" spans="1:21" x14ac:dyDescent="0.25">
      <c r="A78" s="4" t="s">
        <v>20</v>
      </c>
      <c r="F78">
        <f>COUNTIFS(F2:F73,"&gt;0")</f>
        <v>32</v>
      </c>
      <c r="H78" s="4" t="s">
        <v>20</v>
      </c>
      <c r="K78">
        <f>COUNTIFS(F2:F73,"&gt;0",R2:R73,"&lt;&gt;TRUE")</f>
        <v>23</v>
      </c>
    </row>
    <row r="79" spans="1:21" x14ac:dyDescent="0.25">
      <c r="A79" s="4" t="s">
        <v>21</v>
      </c>
      <c r="F79">
        <f>COUNTIFS(G2:G73,"&gt;0")</f>
        <v>5</v>
      </c>
      <c r="H79" s="4" t="s">
        <v>21</v>
      </c>
      <c r="K79">
        <f>COUNTIFS(G2:G73,"&gt;0",S2:S73,"&lt;&gt;TRUE")</f>
        <v>5</v>
      </c>
    </row>
    <row r="80" spans="1:21" x14ac:dyDescent="0.25">
      <c r="A80" s="4" t="s">
        <v>22</v>
      </c>
      <c r="F80">
        <f>COUNTIFS(F2:F73,"&lt;&gt;-1",F2:F73,"&lt;&gt;0",F2:F73,"&lt;2")</f>
        <v>0</v>
      </c>
      <c r="H80" s="4" t="s">
        <v>22</v>
      </c>
      <c r="K80">
        <f>COUNTIFS(F2:F73,"&lt;&gt;-1",F2:F73,"&lt;&gt;0",F2:F73,"&lt;2",R2:R73,"&lt;&gt;TRUE")</f>
        <v>0</v>
      </c>
    </row>
    <row r="81" spans="1:11" x14ac:dyDescent="0.25">
      <c r="A81" s="4" t="s">
        <v>23</v>
      </c>
      <c r="F81">
        <f>COUNTIFS(G2:G73,"&lt;&gt;-1",G2:G73,"&lt;&gt;0",G2:G73,"&lt;2")</f>
        <v>0</v>
      </c>
      <c r="H81" s="4" t="s">
        <v>23</v>
      </c>
      <c r="K81">
        <f>COUNTIFS(G2:G73,"&lt;&gt;-1",G2:G73,"&lt;&gt;0",G2:G73,"&lt;2",S2:S73,"&lt;&gt;TRUE")</f>
        <v>0</v>
      </c>
    </row>
    <row r="82" spans="1:11" x14ac:dyDescent="0.25">
      <c r="A82" s="4" t="s">
        <v>24</v>
      </c>
      <c r="F82">
        <f>COUNTIFS(F2:F73,"=-1")+COUNTIFS(F2:F73,"=-3")</f>
        <v>2</v>
      </c>
      <c r="H82" s="4" t="s">
        <v>24</v>
      </c>
      <c r="K82">
        <f>COUNTIFS(F2:F73,"=-1",R2:R73,"&lt;&gt;TRUE")+COUNTIFS(F2:F73,"=-3",R2:R73,"&lt;&gt;TRUE")</f>
        <v>0</v>
      </c>
    </row>
    <row r="83" spans="1:11" x14ac:dyDescent="0.25">
      <c r="A83" s="4" t="s">
        <v>25</v>
      </c>
      <c r="F83">
        <f>COUNTIFS(G2:G73,"=-1")+COUNTIFS(G2:G73,"=-3")</f>
        <v>29</v>
      </c>
      <c r="H83" s="4" t="s">
        <v>25</v>
      </c>
      <c r="K83">
        <f>COUNTIFS(G2:G73,"=-1",S2:S73,"&lt;&gt;TRUE")+COUNTIFS(G2:G73,"=-3",S2:S73,"&lt;&gt;TRUE")</f>
        <v>18</v>
      </c>
    </row>
    <row r="84" spans="1:11" x14ac:dyDescent="0.25">
      <c r="A84" s="4" t="s">
        <v>26</v>
      </c>
      <c r="F84" s="8">
        <f>F78/F77</f>
        <v>0.94117647058823528</v>
      </c>
      <c r="H84" s="4" t="s">
        <v>26</v>
      </c>
      <c r="K84" s="8">
        <f>K78/K77</f>
        <v>1</v>
      </c>
    </row>
    <row r="85" spans="1:11" x14ac:dyDescent="0.25">
      <c r="A85" s="4" t="s">
        <v>27</v>
      </c>
      <c r="F85" s="8">
        <f>F79/F77</f>
        <v>0.14705882352941177</v>
      </c>
      <c r="H85" s="4" t="s">
        <v>28</v>
      </c>
      <c r="K85" s="8">
        <f>K79/K77</f>
        <v>0.21739130434782608</v>
      </c>
    </row>
    <row r="86" spans="1:11" x14ac:dyDescent="0.25">
      <c r="A86" s="4" t="s">
        <v>29</v>
      </c>
      <c r="F86" s="8">
        <f>F78/(F78+F80)</f>
        <v>1</v>
      </c>
      <c r="H86" s="4" t="s">
        <v>29</v>
      </c>
      <c r="K86" s="8">
        <f>K78/(K78+K80)</f>
        <v>1</v>
      </c>
    </row>
    <row r="87" spans="1:11" x14ac:dyDescent="0.25">
      <c r="A87" s="4" t="s">
        <v>30</v>
      </c>
      <c r="F87" s="8">
        <f>F79/(F79+F81)</f>
        <v>1</v>
      </c>
      <c r="H87" s="4" t="s">
        <v>30</v>
      </c>
      <c r="K87" s="8">
        <f>K79/(K79+K81)</f>
        <v>1</v>
      </c>
    </row>
    <row r="90" spans="1:11" ht="15.75" x14ac:dyDescent="0.25">
      <c r="A90" s="3" t="s">
        <v>31</v>
      </c>
      <c r="H90" s="3" t="s">
        <v>32</v>
      </c>
    </row>
    <row r="91" spans="1:11" x14ac:dyDescent="0.25">
      <c r="A91" s="4" t="s">
        <v>19</v>
      </c>
      <c r="F91">
        <f>COUNTIFS(H2:H73,"&lt;&gt;*_FP",H2:H73,"&lt;&gt;",H2:H73,"&lt;&gt;no structure")</f>
        <v>27</v>
      </c>
      <c r="H91" s="4" t="s">
        <v>19</v>
      </c>
      <c r="K91">
        <f>COUNTIFS(H2:H73,"&lt;&gt;*_FP",H2:H73,"&lt;&gt;",H2:H73,"&lt;&gt;no structure",T2:T73,"&lt;&gt;TRUE")</f>
        <v>20</v>
      </c>
    </row>
    <row r="92" spans="1:11" x14ac:dyDescent="0.25">
      <c r="A92" s="4" t="s">
        <v>20</v>
      </c>
      <c r="F92">
        <f>COUNTIFS(K2:K73,"&gt;0")</f>
        <v>17</v>
      </c>
      <c r="H92" s="4" t="s">
        <v>20</v>
      </c>
      <c r="K92">
        <f>COUNTIFS(K2:K73,"&gt;0",T2:T73,"&lt;&gt;TRUE")</f>
        <v>13</v>
      </c>
    </row>
    <row r="93" spans="1:11" x14ac:dyDescent="0.25">
      <c r="A93" s="4" t="s">
        <v>21</v>
      </c>
      <c r="F93">
        <f>COUNTIFS(L2:L73,"&gt;0")</f>
        <v>4</v>
      </c>
      <c r="H93" s="4" t="s">
        <v>21</v>
      </c>
      <c r="K93">
        <f>COUNTIFS(L2:L73,"&gt;0",U2:U73,"&lt;&gt;TRUE")</f>
        <v>4</v>
      </c>
    </row>
    <row r="94" spans="1:11" x14ac:dyDescent="0.25">
      <c r="A94" s="4" t="s">
        <v>22</v>
      </c>
      <c r="F94">
        <f>COUNTIFS(K2:K73,"&lt;&gt;-1",K2:K73,"&lt;&gt;0",K2:K73,"&lt;2")</f>
        <v>0</v>
      </c>
      <c r="H94" s="4" t="s">
        <v>22</v>
      </c>
      <c r="K94">
        <f>COUNTIFS(K2:K73,"&lt;&gt;-1",K2:K73,"&lt;&gt;0",K2:K73,"&lt;2",T2:T73,"&lt;&gt;TRUE")</f>
        <v>0</v>
      </c>
    </row>
    <row r="95" spans="1:11" x14ac:dyDescent="0.25">
      <c r="A95" s="4" t="s">
        <v>23</v>
      </c>
      <c r="F95">
        <f>COUNTIFS(L2:L73,"&lt;&gt;-1",L2:L73,"&lt;&gt;0",L2:L73,"&lt;2")</f>
        <v>2</v>
      </c>
      <c r="H95" s="4" t="s">
        <v>23</v>
      </c>
      <c r="K95">
        <f>COUNTIFS(L2:L73,"&lt;&gt;-1",L2:L73,"&lt;&gt;0",L2:L73,"&lt;2",U2:U73,"&lt;&gt;TRUE")</f>
        <v>2</v>
      </c>
    </row>
    <row r="96" spans="1:11" x14ac:dyDescent="0.25">
      <c r="A96" s="4" t="s">
        <v>24</v>
      </c>
      <c r="F96">
        <f>COUNTIFS(K2:K73,"=-1")+COUNTIFS(K2:K73,"=-3")</f>
        <v>10</v>
      </c>
      <c r="H96" s="4" t="s">
        <v>24</v>
      </c>
      <c r="K96">
        <f>COUNTIFS(K2:K73,"=-1",T2:T73,"&lt;&gt;TRUE")+COUNTIFS(K2:K73,"=-3",T2:T73,"&lt;&gt;TRUE")</f>
        <v>7</v>
      </c>
    </row>
    <row r="97" spans="1:11" x14ac:dyDescent="0.25">
      <c r="A97" s="4" t="s">
        <v>25</v>
      </c>
      <c r="F97">
        <f>COUNTIFS(L2:L73,"=-1")+COUNTIFS(L2:L73,"=-3")</f>
        <v>23</v>
      </c>
      <c r="H97" s="4" t="s">
        <v>25</v>
      </c>
      <c r="K97">
        <f>COUNTIFS(L2:L73,"=-1",U2:U73,"&lt;&gt;TRUE")+COUNTIFS(L2:L73,"=-3",U2:U73,"&lt;&gt;TRUE")</f>
        <v>16</v>
      </c>
    </row>
    <row r="98" spans="1:11" x14ac:dyDescent="0.25">
      <c r="A98" s="4" t="s">
        <v>26</v>
      </c>
      <c r="F98" s="8">
        <f>F92/F91</f>
        <v>0.62962962962962965</v>
      </c>
      <c r="H98" s="4" t="s">
        <v>26</v>
      </c>
      <c r="K98" s="8">
        <f>K92/K91</f>
        <v>0.65</v>
      </c>
    </row>
    <row r="99" spans="1:11" x14ac:dyDescent="0.25">
      <c r="A99" s="4" t="s">
        <v>27</v>
      </c>
      <c r="F99" s="8">
        <f>F93/F91</f>
        <v>0.14814814814814814</v>
      </c>
      <c r="H99" s="4" t="s">
        <v>28</v>
      </c>
      <c r="K99" s="8">
        <f>K93/K91</f>
        <v>0.2</v>
      </c>
    </row>
    <row r="100" spans="1:11" x14ac:dyDescent="0.25">
      <c r="A100" s="4" t="s">
        <v>29</v>
      </c>
      <c r="F100" s="8">
        <f>F92/(F92+F94)</f>
        <v>1</v>
      </c>
      <c r="H100" s="4" t="s">
        <v>29</v>
      </c>
      <c r="K100" s="8">
        <f>K92/(K92+K94)</f>
        <v>1</v>
      </c>
    </row>
    <row r="101" spans="1:11" x14ac:dyDescent="0.25">
      <c r="A101" s="4" t="s">
        <v>30</v>
      </c>
      <c r="F101" s="8">
        <f>F93/(F93+F95)</f>
        <v>0.66666666666666663</v>
      </c>
      <c r="H101" s="4" t="s">
        <v>30</v>
      </c>
      <c r="K101" s="8">
        <f>K93/(K93+K95)</f>
        <v>0.66666666666666663</v>
      </c>
    </row>
    <row r="104" spans="1:11" ht="15.75" x14ac:dyDescent="0.25">
      <c r="A104" s="3" t="s">
        <v>33</v>
      </c>
    </row>
    <row r="105" spans="1:11" x14ac:dyDescent="0.25">
      <c r="A105" s="1" t="s">
        <v>34</v>
      </c>
    </row>
    <row r="106" spans="1:11" x14ac:dyDescent="0.25">
      <c r="A106" s="5" t="s">
        <v>35</v>
      </c>
    </row>
    <row r="108" spans="1:11" x14ac:dyDescent="0.25">
      <c r="A108" s="1" t="s">
        <v>36</v>
      </c>
    </row>
    <row r="109" spans="1:11" x14ac:dyDescent="0.25">
      <c r="A109" s="6" t="s">
        <v>37</v>
      </c>
    </row>
    <row r="110" spans="1:11" x14ac:dyDescent="0.25">
      <c r="A110" s="7" t="s">
        <v>38</v>
      </c>
    </row>
    <row r="111" spans="1:11" x14ac:dyDescent="0.25">
      <c r="A111" s="5" t="s">
        <v>39</v>
      </c>
    </row>
    <row r="113" spans="1:1" x14ac:dyDescent="0.25">
      <c r="A113" s="4" t="s">
        <v>40</v>
      </c>
    </row>
    <row r="114" spans="1:1" x14ac:dyDescent="0.25">
      <c r="A114" t="s">
        <v>41</v>
      </c>
    </row>
    <row r="115" spans="1:1" x14ac:dyDescent="0.25">
      <c r="A115" t="s">
        <v>42</v>
      </c>
    </row>
    <row r="116" spans="1:1" x14ac:dyDescent="0.25">
      <c r="A116" t="s">
        <v>43</v>
      </c>
    </row>
    <row r="117" spans="1:1" x14ac:dyDescent="0.25">
      <c r="A117" t="s">
        <v>44</v>
      </c>
    </row>
    <row r="118" spans="1:1" x14ac:dyDescent="0.25">
      <c r="A118" t="s">
        <v>45</v>
      </c>
    </row>
    <row r="119" spans="1:1" x14ac:dyDescent="0.25">
      <c r="A119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237</v>
      </c>
      <c r="B2" s="1" t="s">
        <v>238</v>
      </c>
      <c r="C2" t="s">
        <v>50</v>
      </c>
      <c r="D2" s="1" t="s">
        <v>238</v>
      </c>
      <c r="E2" s="5" t="s">
        <v>51</v>
      </c>
      <c r="F2" s="1">
        <v>2</v>
      </c>
      <c r="G2" s="5">
        <v>-1</v>
      </c>
      <c r="H2" s="1" t="s">
        <v>239</v>
      </c>
      <c r="I2" s="1" t="s">
        <v>239</v>
      </c>
      <c r="J2" s="5" t="s">
        <v>51</v>
      </c>
      <c r="K2" s="1">
        <v>2</v>
      </c>
      <c r="L2" s="5">
        <v>-1</v>
      </c>
      <c r="M2" t="s">
        <v>240</v>
      </c>
      <c r="N2" t="s">
        <v>241</v>
      </c>
      <c r="O2" t="s">
        <v>47</v>
      </c>
    </row>
    <row r="3" spans="1:21" x14ac:dyDescent="0.25">
      <c r="A3" t="s">
        <v>237</v>
      </c>
      <c r="B3" s="1" t="s">
        <v>242</v>
      </c>
      <c r="C3" t="s">
        <v>50</v>
      </c>
      <c r="D3" t="s">
        <v>86</v>
      </c>
      <c r="E3" t="s">
        <v>51</v>
      </c>
      <c r="F3">
        <v>0</v>
      </c>
      <c r="G3">
        <v>0</v>
      </c>
      <c r="M3" t="s">
        <v>63</v>
      </c>
      <c r="N3" t="s">
        <v>66</v>
      </c>
      <c r="O3" t="s">
        <v>47</v>
      </c>
      <c r="Q3" t="s">
        <v>60</v>
      </c>
    </row>
    <row r="4" spans="1:21" x14ac:dyDescent="0.25">
      <c r="A4" t="s">
        <v>237</v>
      </c>
      <c r="B4" s="1" t="s">
        <v>243</v>
      </c>
      <c r="C4" t="s">
        <v>50</v>
      </c>
      <c r="D4" t="s">
        <v>91</v>
      </c>
      <c r="E4" t="s">
        <v>51</v>
      </c>
      <c r="F4">
        <v>0</v>
      </c>
      <c r="G4">
        <v>0</v>
      </c>
      <c r="M4" t="s">
        <v>244</v>
      </c>
      <c r="N4" t="s">
        <v>245</v>
      </c>
      <c r="O4" t="s">
        <v>47</v>
      </c>
      <c r="Q4" t="s">
        <v>60</v>
      </c>
    </row>
    <row r="5" spans="1:21" x14ac:dyDescent="0.25">
      <c r="A5" t="s">
        <v>237</v>
      </c>
      <c r="B5" s="1" t="s">
        <v>246</v>
      </c>
      <c r="C5" t="s">
        <v>50</v>
      </c>
      <c r="D5" t="s">
        <v>120</v>
      </c>
      <c r="E5" t="s">
        <v>51</v>
      </c>
      <c r="F5">
        <v>0</v>
      </c>
      <c r="G5">
        <v>0</v>
      </c>
      <c r="M5" t="s">
        <v>247</v>
      </c>
      <c r="N5" t="s">
        <v>152</v>
      </c>
      <c r="O5" t="s">
        <v>47</v>
      </c>
      <c r="Q5" t="s">
        <v>60</v>
      </c>
    </row>
    <row r="6" spans="1:21" x14ac:dyDescent="0.25">
      <c r="A6" t="s">
        <v>237</v>
      </c>
      <c r="B6" s="1" t="s">
        <v>248</v>
      </c>
      <c r="C6" t="s">
        <v>50</v>
      </c>
      <c r="D6" t="s">
        <v>135</v>
      </c>
      <c r="E6" t="s">
        <v>51</v>
      </c>
      <c r="F6">
        <v>0</v>
      </c>
      <c r="G6">
        <v>0</v>
      </c>
      <c r="M6" t="s">
        <v>69</v>
      </c>
      <c r="N6" t="s">
        <v>249</v>
      </c>
      <c r="O6" t="s">
        <v>47</v>
      </c>
      <c r="Q6" t="s">
        <v>60</v>
      </c>
    </row>
    <row r="7" spans="1:21" x14ac:dyDescent="0.25">
      <c r="A7" t="s">
        <v>237</v>
      </c>
      <c r="B7" s="1" t="s">
        <v>250</v>
      </c>
      <c r="C7" t="s">
        <v>50</v>
      </c>
      <c r="D7" t="s">
        <v>142</v>
      </c>
      <c r="E7" t="s">
        <v>51</v>
      </c>
      <c r="F7">
        <v>0</v>
      </c>
      <c r="G7">
        <v>0</v>
      </c>
      <c r="M7" t="s">
        <v>251</v>
      </c>
      <c r="N7" t="s">
        <v>74</v>
      </c>
      <c r="O7" t="s">
        <v>47</v>
      </c>
      <c r="Q7" t="s">
        <v>60</v>
      </c>
    </row>
    <row r="8" spans="1:21" x14ac:dyDescent="0.25">
      <c r="A8" t="s">
        <v>237</v>
      </c>
      <c r="B8" s="1" t="s">
        <v>160</v>
      </c>
      <c r="C8" t="s">
        <v>50</v>
      </c>
      <c r="D8" t="s">
        <v>156</v>
      </c>
      <c r="E8" t="s">
        <v>51</v>
      </c>
      <c r="F8">
        <v>0</v>
      </c>
      <c r="G8">
        <v>0</v>
      </c>
      <c r="M8" t="s">
        <v>132</v>
      </c>
      <c r="N8" t="s">
        <v>134</v>
      </c>
      <c r="O8" t="s">
        <v>47</v>
      </c>
      <c r="Q8" t="s">
        <v>60</v>
      </c>
    </row>
    <row r="9" spans="1:21" x14ac:dyDescent="0.25">
      <c r="A9" t="s">
        <v>237</v>
      </c>
      <c r="B9" s="1" t="s">
        <v>173</v>
      </c>
      <c r="C9" t="s">
        <v>50</v>
      </c>
      <c r="D9" s="1" t="s">
        <v>173</v>
      </c>
      <c r="E9" s="5" t="s">
        <v>51</v>
      </c>
      <c r="F9" s="1">
        <v>2</v>
      </c>
      <c r="G9" s="5">
        <v>-1</v>
      </c>
      <c r="H9" s="13" t="s">
        <v>176</v>
      </c>
      <c r="I9" s="14" t="s">
        <v>51</v>
      </c>
      <c r="J9" s="14" t="s">
        <v>51</v>
      </c>
      <c r="K9" s="14">
        <v>-1</v>
      </c>
      <c r="L9" s="14">
        <v>-1</v>
      </c>
      <c r="M9" t="s">
        <v>87</v>
      </c>
      <c r="N9" t="s">
        <v>47</v>
      </c>
      <c r="Q9" t="s">
        <v>757</v>
      </c>
      <c r="T9" t="b">
        <v>1</v>
      </c>
    </row>
    <row r="10" spans="1:21" x14ac:dyDescent="0.25">
      <c r="B10" s="1"/>
      <c r="D10" s="1"/>
      <c r="E10" s="5"/>
      <c r="F10" s="1"/>
      <c r="G10" s="5"/>
      <c r="H10" s="5" t="s">
        <v>252</v>
      </c>
      <c r="I10" s="5" t="s">
        <v>253</v>
      </c>
      <c r="J10" t="s">
        <v>47</v>
      </c>
      <c r="K10" s="5">
        <v>-2</v>
      </c>
      <c r="L10">
        <v>0</v>
      </c>
      <c r="M10" t="s">
        <v>47</v>
      </c>
      <c r="N10" t="s">
        <v>254</v>
      </c>
      <c r="O10" t="s">
        <v>47</v>
      </c>
    </row>
    <row r="11" spans="1:21" x14ac:dyDescent="0.25">
      <c r="A11" t="s">
        <v>237</v>
      </c>
      <c r="B11" s="1" t="s">
        <v>173</v>
      </c>
      <c r="C11" t="s">
        <v>56</v>
      </c>
      <c r="D11" s="1" t="s">
        <v>173</v>
      </c>
      <c r="E11" s="5" t="s">
        <v>51</v>
      </c>
      <c r="F11" s="1">
        <v>2</v>
      </c>
      <c r="G11" s="5">
        <v>-1</v>
      </c>
      <c r="H11" s="1" t="s">
        <v>176</v>
      </c>
      <c r="I11" s="1" t="s">
        <v>255</v>
      </c>
      <c r="J11" s="5" t="s">
        <v>51</v>
      </c>
      <c r="K11" s="1">
        <v>2</v>
      </c>
      <c r="L11" s="5">
        <v>-1</v>
      </c>
      <c r="M11" t="s">
        <v>87</v>
      </c>
      <c r="N11" t="s">
        <v>254</v>
      </c>
      <c r="O11" t="s">
        <v>47</v>
      </c>
      <c r="R11" t="b">
        <v>1</v>
      </c>
      <c r="S11" t="b">
        <v>1</v>
      </c>
      <c r="U11" t="b">
        <v>1</v>
      </c>
    </row>
    <row r="12" spans="1:21" x14ac:dyDescent="0.25">
      <c r="A12" t="s">
        <v>237</v>
      </c>
      <c r="B12" s="1" t="s">
        <v>178</v>
      </c>
      <c r="C12" t="s">
        <v>50</v>
      </c>
      <c r="D12" s="1" t="s">
        <v>178</v>
      </c>
      <c r="E12" s="5" t="s">
        <v>51</v>
      </c>
      <c r="F12" s="1">
        <v>2</v>
      </c>
      <c r="G12" s="5">
        <v>-1</v>
      </c>
      <c r="H12" s="13" t="s">
        <v>179</v>
      </c>
      <c r="I12" s="14" t="s">
        <v>51</v>
      </c>
      <c r="J12" s="14" t="s">
        <v>51</v>
      </c>
      <c r="K12" s="14">
        <v>-1</v>
      </c>
      <c r="L12" s="14">
        <v>-1</v>
      </c>
      <c r="M12" t="s">
        <v>58</v>
      </c>
      <c r="N12" t="s">
        <v>47</v>
      </c>
      <c r="Q12" t="s">
        <v>758</v>
      </c>
    </row>
    <row r="13" spans="1:21" x14ac:dyDescent="0.25">
      <c r="B13" s="1"/>
      <c r="D13" s="1"/>
      <c r="E13" s="5"/>
      <c r="F13" s="1"/>
      <c r="G13" s="5"/>
      <c r="H13" s="13" t="s">
        <v>750</v>
      </c>
      <c r="I13" s="14" t="s">
        <v>51</v>
      </c>
      <c r="J13" s="14" t="s">
        <v>51</v>
      </c>
      <c r="K13" s="14">
        <v>-1</v>
      </c>
      <c r="L13" s="14">
        <v>-1</v>
      </c>
      <c r="M13" t="s">
        <v>58</v>
      </c>
      <c r="N13" t="s">
        <v>47</v>
      </c>
    </row>
    <row r="14" spans="1:21" x14ac:dyDescent="0.25">
      <c r="B14" s="1"/>
      <c r="D14" s="1"/>
      <c r="E14" s="5"/>
      <c r="F14" s="1"/>
      <c r="G14" s="5"/>
      <c r="H14" s="5" t="s">
        <v>256</v>
      </c>
      <c r="I14" s="5" t="s">
        <v>257</v>
      </c>
      <c r="J14" t="s">
        <v>47</v>
      </c>
      <c r="K14" s="5">
        <v>-2</v>
      </c>
      <c r="L14">
        <v>0</v>
      </c>
      <c r="M14" t="s">
        <v>47</v>
      </c>
      <c r="N14" t="s">
        <v>94</v>
      </c>
      <c r="O14" t="s">
        <v>47</v>
      </c>
    </row>
    <row r="15" spans="1:21" x14ac:dyDescent="0.25">
      <c r="A15" t="s">
        <v>237</v>
      </c>
      <c r="B15" s="1" t="s">
        <v>182</v>
      </c>
      <c r="C15" t="s">
        <v>50</v>
      </c>
      <c r="D15" s="1" t="s">
        <v>182</v>
      </c>
      <c r="E15" s="5" t="s">
        <v>51</v>
      </c>
      <c r="F15" s="1">
        <v>2</v>
      </c>
      <c r="G15" s="5">
        <v>-1</v>
      </c>
      <c r="H15" s="1" t="s">
        <v>183</v>
      </c>
      <c r="I15" s="1" t="s">
        <v>183</v>
      </c>
      <c r="J15" s="5" t="s">
        <v>51</v>
      </c>
      <c r="K15" s="1">
        <v>2</v>
      </c>
      <c r="L15" s="5">
        <v>-1</v>
      </c>
      <c r="M15" t="s">
        <v>81</v>
      </c>
      <c r="N15" t="s">
        <v>258</v>
      </c>
      <c r="O15" t="s">
        <v>47</v>
      </c>
    </row>
    <row r="16" spans="1:21" x14ac:dyDescent="0.25">
      <c r="H16" s="5" t="s">
        <v>259</v>
      </c>
      <c r="I16" s="5" t="s">
        <v>260</v>
      </c>
      <c r="J16" t="s">
        <v>47</v>
      </c>
      <c r="K16" s="5">
        <v>-2</v>
      </c>
      <c r="L16">
        <v>0</v>
      </c>
      <c r="M16" t="s">
        <v>47</v>
      </c>
      <c r="N16" t="s">
        <v>258</v>
      </c>
      <c r="O16" t="s">
        <v>47</v>
      </c>
    </row>
    <row r="17" spans="1:21" x14ac:dyDescent="0.25">
      <c r="A17" t="s">
        <v>237</v>
      </c>
      <c r="B17" s="13" t="s">
        <v>182</v>
      </c>
      <c r="C17" t="s">
        <v>56</v>
      </c>
      <c r="D17" s="14" t="s">
        <v>51</v>
      </c>
      <c r="E17" s="14" t="s">
        <v>51</v>
      </c>
      <c r="F17" s="14">
        <v>-1</v>
      </c>
      <c r="G17" s="14">
        <v>-1</v>
      </c>
      <c r="H17" s="13" t="s">
        <v>183</v>
      </c>
      <c r="I17" s="14" t="s">
        <v>51</v>
      </c>
      <c r="J17" s="14" t="s">
        <v>51</v>
      </c>
      <c r="K17" s="14">
        <v>-1</v>
      </c>
      <c r="L17" s="14">
        <v>-1</v>
      </c>
      <c r="M17" t="s">
        <v>81</v>
      </c>
      <c r="N17" t="s">
        <v>47</v>
      </c>
      <c r="R17" t="b">
        <v>1</v>
      </c>
      <c r="S17" t="b">
        <v>1</v>
      </c>
      <c r="T17" t="b">
        <v>1</v>
      </c>
      <c r="U17" t="b">
        <v>1</v>
      </c>
    </row>
    <row r="18" spans="1:21" x14ac:dyDescent="0.25">
      <c r="A18" t="s">
        <v>237</v>
      </c>
      <c r="B18" s="13" t="s">
        <v>187</v>
      </c>
      <c r="C18" t="s">
        <v>50</v>
      </c>
      <c r="D18" s="14" t="s">
        <v>51</v>
      </c>
      <c r="E18" s="14" t="s">
        <v>51</v>
      </c>
      <c r="F18" s="14">
        <v>-1</v>
      </c>
      <c r="G18" s="14">
        <v>-1</v>
      </c>
      <c r="H18" s="13" t="s">
        <v>759</v>
      </c>
      <c r="I18" s="14" t="s">
        <v>51</v>
      </c>
      <c r="J18" s="14" t="s">
        <v>51</v>
      </c>
      <c r="K18" s="14">
        <v>-1</v>
      </c>
      <c r="L18" s="14">
        <v>-1</v>
      </c>
      <c r="M18" t="s">
        <v>760</v>
      </c>
      <c r="N18" t="s">
        <v>47</v>
      </c>
      <c r="Q18" t="s">
        <v>761</v>
      </c>
    </row>
    <row r="19" spans="1:21" x14ac:dyDescent="0.25">
      <c r="A19" t="s">
        <v>237</v>
      </c>
      <c r="B19" s="1" t="s">
        <v>206</v>
      </c>
      <c r="C19" t="s">
        <v>50</v>
      </c>
      <c r="D19" t="s">
        <v>207</v>
      </c>
      <c r="E19" t="s">
        <v>51</v>
      </c>
      <c r="F19">
        <v>0</v>
      </c>
      <c r="G19">
        <v>0</v>
      </c>
      <c r="M19" t="s">
        <v>77</v>
      </c>
      <c r="N19" t="s">
        <v>261</v>
      </c>
      <c r="O19" t="s">
        <v>47</v>
      </c>
      <c r="Q19" t="s">
        <v>60</v>
      </c>
    </row>
    <row r="20" spans="1:21" x14ac:dyDescent="0.25">
      <c r="A20" t="s">
        <v>237</v>
      </c>
      <c r="B20" s="1" t="s">
        <v>210</v>
      </c>
      <c r="C20" t="s">
        <v>50</v>
      </c>
      <c r="D20" s="1" t="s">
        <v>210</v>
      </c>
      <c r="E20" s="5" t="s">
        <v>51</v>
      </c>
      <c r="F20" s="1">
        <v>2</v>
      </c>
      <c r="G20" s="5">
        <v>-1</v>
      </c>
      <c r="H20" s="1" t="s">
        <v>262</v>
      </c>
      <c r="I20" s="1" t="s">
        <v>211</v>
      </c>
      <c r="J20" s="5" t="s">
        <v>51</v>
      </c>
      <c r="K20" s="1">
        <v>2</v>
      </c>
      <c r="L20" s="5">
        <v>-1</v>
      </c>
      <c r="M20" t="s">
        <v>263</v>
      </c>
      <c r="N20" t="s">
        <v>264</v>
      </c>
      <c r="O20" t="s">
        <v>47</v>
      </c>
    </row>
    <row r="21" spans="1:21" x14ac:dyDescent="0.25">
      <c r="A21" t="s">
        <v>237</v>
      </c>
      <c r="B21" s="1" t="s">
        <v>210</v>
      </c>
      <c r="C21" t="s">
        <v>56</v>
      </c>
      <c r="D21" s="1" t="s">
        <v>210</v>
      </c>
      <c r="E21" s="5" t="s">
        <v>51</v>
      </c>
      <c r="F21" s="1">
        <v>2</v>
      </c>
      <c r="G21" s="5">
        <v>-1</v>
      </c>
      <c r="H21" s="1" t="s">
        <v>262</v>
      </c>
      <c r="I21" s="1" t="s">
        <v>211</v>
      </c>
      <c r="J21" s="5" t="s">
        <v>51</v>
      </c>
      <c r="K21" s="1">
        <v>2</v>
      </c>
      <c r="L21" s="5">
        <v>-1</v>
      </c>
      <c r="M21" t="s">
        <v>263</v>
      </c>
      <c r="N21" t="s">
        <v>264</v>
      </c>
      <c r="O21" t="s">
        <v>47</v>
      </c>
      <c r="R21" t="b">
        <v>1</v>
      </c>
      <c r="S21" t="b">
        <v>1</v>
      </c>
      <c r="T21" t="b">
        <v>1</v>
      </c>
      <c r="U21" t="b">
        <v>1</v>
      </c>
    </row>
    <row r="22" spans="1:21" x14ac:dyDescent="0.25">
      <c r="A22" t="s">
        <v>237</v>
      </c>
      <c r="B22" s="1" t="s">
        <v>215</v>
      </c>
      <c r="C22" t="s">
        <v>50</v>
      </c>
      <c r="D22" s="1" t="s">
        <v>215</v>
      </c>
      <c r="E22" s="5" t="s">
        <v>51</v>
      </c>
      <c r="F22" s="1">
        <v>2</v>
      </c>
      <c r="G22" s="5">
        <v>-1</v>
      </c>
      <c r="H22" s="13" t="s">
        <v>216</v>
      </c>
      <c r="I22" s="14" t="s">
        <v>51</v>
      </c>
      <c r="J22" s="14" t="s">
        <v>51</v>
      </c>
      <c r="K22" s="14">
        <v>-1</v>
      </c>
      <c r="L22" s="14">
        <v>-1</v>
      </c>
      <c r="M22" t="s">
        <v>69</v>
      </c>
      <c r="N22" t="s">
        <v>47</v>
      </c>
      <c r="Q22" t="s">
        <v>762</v>
      </c>
    </row>
    <row r="25" spans="1:21" ht="15.75" x14ac:dyDescent="0.25">
      <c r="A25" s="3" t="s">
        <v>17</v>
      </c>
      <c r="H25" s="3" t="s">
        <v>18</v>
      </c>
    </row>
    <row r="26" spans="1:21" x14ac:dyDescent="0.25">
      <c r="A26" s="4" t="s">
        <v>19</v>
      </c>
      <c r="F26">
        <f>COUNTIFS(B2:B22,"&lt;&gt;*_*",B2:B22,"&lt;&gt;")</f>
        <v>10</v>
      </c>
      <c r="H26" s="4" t="s">
        <v>19</v>
      </c>
      <c r="K26">
        <f>COUNTIFS(B2:B22,"&lt;&gt;*_*",B2:B22,"&lt;&gt;",R2:R22,"&lt;&gt;TRUE")</f>
        <v>7</v>
      </c>
    </row>
    <row r="27" spans="1:21" x14ac:dyDescent="0.25">
      <c r="A27" s="4" t="s">
        <v>20</v>
      </c>
      <c r="F27">
        <f>COUNTIFS(F2:F22,"&gt;0")</f>
        <v>8</v>
      </c>
      <c r="H27" s="4" t="s">
        <v>20</v>
      </c>
      <c r="K27">
        <f>COUNTIFS(F2:F22,"&gt;0",R2:R22,"&lt;&gt;TRUE")</f>
        <v>6</v>
      </c>
    </row>
    <row r="28" spans="1:21" x14ac:dyDescent="0.25">
      <c r="A28" s="4" t="s">
        <v>21</v>
      </c>
      <c r="F28">
        <f>COUNTIFS(G2:G22,"&gt;0")</f>
        <v>0</v>
      </c>
      <c r="H28" s="4" t="s">
        <v>21</v>
      </c>
      <c r="K28">
        <f>COUNTIFS(G2:G22,"&gt;0",S2:S22,"&lt;&gt;TRUE")</f>
        <v>0</v>
      </c>
    </row>
    <row r="29" spans="1:21" x14ac:dyDescent="0.25">
      <c r="A29" s="4" t="s">
        <v>22</v>
      </c>
      <c r="F29">
        <f>COUNTIFS(F2:F22,"&lt;&gt;-1",F2:F22,"&lt;&gt;0",F2:F22,"&lt;2")</f>
        <v>0</v>
      </c>
      <c r="H29" s="4" t="s">
        <v>22</v>
      </c>
      <c r="K29">
        <f>COUNTIFS(F2:F22,"&lt;&gt;-1",F2:F22,"&lt;&gt;0",F2:F22,"&lt;2",R2:R22,"&lt;&gt;TRUE")</f>
        <v>0</v>
      </c>
    </row>
    <row r="30" spans="1:21" x14ac:dyDescent="0.25">
      <c r="A30" s="4" t="s">
        <v>23</v>
      </c>
      <c r="F30">
        <f>COUNTIFS(G2:G22,"&lt;&gt;-1",G2:G22,"&lt;&gt;0",G2:G22,"&lt;2")</f>
        <v>0</v>
      </c>
      <c r="H30" s="4" t="s">
        <v>23</v>
      </c>
      <c r="K30">
        <f>COUNTIFS(G2:G22,"&lt;&gt;-1",G2:G22,"&lt;&gt;0",G2:G22,"&lt;2",S2:S22,"&lt;&gt;TRUE")</f>
        <v>0</v>
      </c>
    </row>
    <row r="31" spans="1:21" x14ac:dyDescent="0.25">
      <c r="A31" s="4" t="s">
        <v>24</v>
      </c>
      <c r="F31">
        <f>COUNTIFS(F2:F22,"=-1")+COUNTIFS(F2:F22,"=-3")</f>
        <v>2</v>
      </c>
      <c r="H31" s="4" t="s">
        <v>24</v>
      </c>
      <c r="K31">
        <f>COUNTIFS(F2:F22,"=-1",R2:R22,"&lt;&gt;TRUE")+COUNTIFS(F2:F22,"=-3",R2:R22,"&lt;&gt;TRUE")</f>
        <v>1</v>
      </c>
    </row>
    <row r="32" spans="1:21" x14ac:dyDescent="0.25">
      <c r="A32" s="4" t="s">
        <v>25</v>
      </c>
      <c r="F32">
        <f>COUNTIFS(G2:G22,"=-1")+COUNTIFS(G2:G22,"=-3")</f>
        <v>10</v>
      </c>
      <c r="H32" s="4" t="s">
        <v>25</v>
      </c>
      <c r="K32">
        <f>COUNTIFS(G2:G22,"=-1",S2:S22,"&lt;&gt;TRUE")+COUNTIFS(G2:G22,"=-3",S2:S22,"&lt;&gt;TRUE")</f>
        <v>7</v>
      </c>
    </row>
    <row r="33" spans="1:11" x14ac:dyDescent="0.25">
      <c r="A33" s="4" t="s">
        <v>26</v>
      </c>
      <c r="F33" s="8">
        <f>F27/F26</f>
        <v>0.8</v>
      </c>
      <c r="H33" s="4" t="s">
        <v>26</v>
      </c>
      <c r="K33" s="8">
        <f>K27/K26</f>
        <v>0.8571428571428571</v>
      </c>
    </row>
    <row r="34" spans="1:11" x14ac:dyDescent="0.25">
      <c r="A34" s="4" t="s">
        <v>27</v>
      </c>
      <c r="F34" s="8">
        <f>F28/F26</f>
        <v>0</v>
      </c>
      <c r="H34" s="4" t="s">
        <v>28</v>
      </c>
      <c r="K34" s="8">
        <f>K28/K26</f>
        <v>0</v>
      </c>
    </row>
    <row r="35" spans="1:11" x14ac:dyDescent="0.25">
      <c r="A35" s="4" t="s">
        <v>29</v>
      </c>
      <c r="F35" s="8">
        <f>F27/(F27+F29)</f>
        <v>1</v>
      </c>
      <c r="H35" s="4" t="s">
        <v>29</v>
      </c>
      <c r="K35" s="8">
        <f>K27/(K27+K29)</f>
        <v>1</v>
      </c>
    </row>
    <row r="36" spans="1:11" x14ac:dyDescent="0.25">
      <c r="A36" s="4" t="s">
        <v>30</v>
      </c>
      <c r="F36" s="12" t="s">
        <v>740</v>
      </c>
      <c r="H36" s="4" t="s">
        <v>30</v>
      </c>
      <c r="K36" s="12" t="s">
        <v>740</v>
      </c>
    </row>
    <row r="39" spans="1:11" ht="15.75" x14ac:dyDescent="0.25">
      <c r="A39" s="3" t="s">
        <v>31</v>
      </c>
      <c r="H39" s="3" t="s">
        <v>32</v>
      </c>
    </row>
    <row r="40" spans="1:11" x14ac:dyDescent="0.25">
      <c r="A40" s="4" t="s">
        <v>19</v>
      </c>
      <c r="F40">
        <f>COUNTIFS(H2:H22,"&lt;&gt;*_FP",H2:H22,"&lt;&gt;",H2:H22,"&lt;&gt;no structure")</f>
        <v>11</v>
      </c>
      <c r="H40" s="4" t="s">
        <v>19</v>
      </c>
      <c r="K40">
        <f>COUNTIFS(H2:H22,"&lt;&gt;*_FP",H2:H22,"&lt;&gt;",H2:H22,"&lt;&gt;no structure",T2:T22,"&lt;&gt;TRUE")</f>
        <v>8</v>
      </c>
    </row>
    <row r="41" spans="1:11" x14ac:dyDescent="0.25">
      <c r="A41" s="4" t="s">
        <v>20</v>
      </c>
      <c r="F41">
        <f>COUNTIFS(K2:K22,"&gt;0")</f>
        <v>5</v>
      </c>
      <c r="H41" s="4" t="s">
        <v>20</v>
      </c>
      <c r="K41">
        <f>COUNTIFS(K2:K22,"&gt;0",T2:T22,"&lt;&gt;TRUE")</f>
        <v>4</v>
      </c>
    </row>
    <row r="42" spans="1:11" x14ac:dyDescent="0.25">
      <c r="A42" s="4" t="s">
        <v>21</v>
      </c>
      <c r="F42">
        <f>COUNTIFS(L2:L22,"&gt;0")</f>
        <v>0</v>
      </c>
      <c r="H42" s="4" t="s">
        <v>21</v>
      </c>
      <c r="K42">
        <f>COUNTIFS(L2:L22,"&gt;0",U2:U22,"&lt;&gt;TRUE")</f>
        <v>0</v>
      </c>
    </row>
    <row r="43" spans="1:11" x14ac:dyDescent="0.25">
      <c r="A43" s="4" t="s">
        <v>22</v>
      </c>
      <c r="F43">
        <f>COUNTIFS(K2:K22,"&lt;&gt;-1",K2:K22,"&lt;&gt;0",K2:K22,"&lt;2")</f>
        <v>3</v>
      </c>
      <c r="H43" s="4" t="s">
        <v>22</v>
      </c>
      <c r="K43">
        <f>COUNTIFS(K2:K22,"&lt;&gt;-1",K2:K22,"&lt;&gt;0",K2:K22,"&lt;2",T2:T22,"&lt;&gt;TRUE")</f>
        <v>3</v>
      </c>
    </row>
    <row r="44" spans="1:11" x14ac:dyDescent="0.25">
      <c r="A44" s="4" t="s">
        <v>23</v>
      </c>
      <c r="F44">
        <f>COUNTIFS(L2:L22,"&lt;&gt;-1",L2:L22,"&lt;&gt;0",L2:L22,"&lt;2")</f>
        <v>0</v>
      </c>
      <c r="H44" s="4" t="s">
        <v>23</v>
      </c>
      <c r="K44">
        <f>COUNTIFS(L2:L22,"&lt;&gt;-1",L2:L22,"&lt;&gt;0",L2:L22,"&lt;2",U2:U22,"&lt;&gt;TRUE")</f>
        <v>0</v>
      </c>
    </row>
    <row r="45" spans="1:11" x14ac:dyDescent="0.25">
      <c r="A45" s="4" t="s">
        <v>24</v>
      </c>
      <c r="F45">
        <f>COUNTIFS(K2:K22,"=-1")+COUNTIFS(K2:K22,"=-3")</f>
        <v>6</v>
      </c>
      <c r="H45" s="4" t="s">
        <v>24</v>
      </c>
      <c r="K45">
        <f>COUNTIFS(K2:K22,"=-1",T2:T22,"&lt;&gt;TRUE")+COUNTIFS(K2:K22,"=-3",T2:T22,"&lt;&gt;TRUE")</f>
        <v>4</v>
      </c>
    </row>
    <row r="46" spans="1:11" x14ac:dyDescent="0.25">
      <c r="A46" s="4" t="s">
        <v>25</v>
      </c>
      <c r="F46">
        <f>COUNTIFS(L2:L22,"=-1")+COUNTIFS(L2:L22,"=-3")</f>
        <v>11</v>
      </c>
      <c r="H46" s="4" t="s">
        <v>25</v>
      </c>
      <c r="K46">
        <f>COUNTIFS(L2:L22,"=-1",U2:U22,"&lt;&gt;TRUE")+COUNTIFS(L2:L22,"=-3",U2:U22,"&lt;&gt;TRUE")</f>
        <v>8</v>
      </c>
    </row>
    <row r="47" spans="1:11" x14ac:dyDescent="0.25">
      <c r="A47" s="4" t="s">
        <v>26</v>
      </c>
      <c r="F47" s="8">
        <f>F41/F40</f>
        <v>0.45454545454545453</v>
      </c>
      <c r="H47" s="4" t="s">
        <v>26</v>
      </c>
      <c r="K47" s="8">
        <f>K41/K40</f>
        <v>0.5</v>
      </c>
    </row>
    <row r="48" spans="1:11" x14ac:dyDescent="0.25">
      <c r="A48" s="4" t="s">
        <v>27</v>
      </c>
      <c r="F48" s="8">
        <f>F42/F40</f>
        <v>0</v>
      </c>
      <c r="H48" s="4" t="s">
        <v>28</v>
      </c>
      <c r="K48" s="8">
        <f>K42/K40</f>
        <v>0</v>
      </c>
    </row>
    <row r="49" spans="1:11" x14ac:dyDescent="0.25">
      <c r="A49" s="4" t="s">
        <v>29</v>
      </c>
      <c r="F49" s="8">
        <f>F41/(F41+F43)</f>
        <v>0.625</v>
      </c>
      <c r="H49" s="4" t="s">
        <v>29</v>
      </c>
      <c r="K49" s="8">
        <f>K41/(K41+K43)</f>
        <v>0.5714285714285714</v>
      </c>
    </row>
    <row r="50" spans="1:11" x14ac:dyDescent="0.25">
      <c r="A50" s="4" t="s">
        <v>30</v>
      </c>
      <c r="F50" s="12" t="s">
        <v>740</v>
      </c>
      <c r="H50" s="4" t="s">
        <v>30</v>
      </c>
      <c r="K50" s="12" t="s">
        <v>740</v>
      </c>
    </row>
    <row r="53" spans="1:11" ht="15.75" x14ac:dyDescent="0.25">
      <c r="A53" s="3" t="s">
        <v>33</v>
      </c>
    </row>
    <row r="54" spans="1:11" x14ac:dyDescent="0.25">
      <c r="A54" s="1" t="s">
        <v>34</v>
      </c>
    </row>
    <row r="55" spans="1:11" x14ac:dyDescent="0.25">
      <c r="A55" s="5" t="s">
        <v>35</v>
      </c>
    </row>
    <row r="57" spans="1:11" x14ac:dyDescent="0.25">
      <c r="A57" s="1" t="s">
        <v>36</v>
      </c>
    </row>
    <row r="58" spans="1:11" x14ac:dyDescent="0.25">
      <c r="A58" s="6" t="s">
        <v>37</v>
      </c>
    </row>
    <row r="59" spans="1:11" x14ac:dyDescent="0.25">
      <c r="A59" s="7" t="s">
        <v>38</v>
      </c>
    </row>
    <row r="60" spans="1:11" x14ac:dyDescent="0.25">
      <c r="A60" s="5" t="s">
        <v>39</v>
      </c>
    </row>
    <row r="62" spans="1:11" x14ac:dyDescent="0.25">
      <c r="A62" s="4" t="s">
        <v>40</v>
      </c>
    </row>
    <row r="63" spans="1:11" x14ac:dyDescent="0.25">
      <c r="A63" t="s">
        <v>41</v>
      </c>
    </row>
    <row r="64" spans="1:11" x14ac:dyDescent="0.25">
      <c r="A64" t="s">
        <v>42</v>
      </c>
    </row>
    <row r="65" spans="1:1" x14ac:dyDescent="0.25">
      <c r="A65" t="s">
        <v>43</v>
      </c>
    </row>
    <row r="66" spans="1:1" x14ac:dyDescent="0.25">
      <c r="A66" t="s">
        <v>44</v>
      </c>
    </row>
    <row r="67" spans="1:1" x14ac:dyDescent="0.25">
      <c r="A67" t="s">
        <v>45</v>
      </c>
    </row>
    <row r="68" spans="1:1" x14ac:dyDescent="0.25">
      <c r="A68" t="s"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265</v>
      </c>
      <c r="B2" s="1" t="s">
        <v>266</v>
      </c>
      <c r="C2" t="s">
        <v>50</v>
      </c>
      <c r="D2" s="1" t="s">
        <v>266</v>
      </c>
      <c r="E2" s="5" t="s">
        <v>51</v>
      </c>
      <c r="F2" s="1">
        <v>2</v>
      </c>
      <c r="G2" s="5">
        <v>-1</v>
      </c>
      <c r="H2" t="s">
        <v>267</v>
      </c>
      <c r="I2" t="s">
        <v>268</v>
      </c>
      <c r="J2" t="s">
        <v>47</v>
      </c>
    </row>
    <row r="3" spans="1:14" x14ac:dyDescent="0.25">
      <c r="A3" t="s">
        <v>265</v>
      </c>
      <c r="B3" s="1" t="s">
        <v>49</v>
      </c>
      <c r="C3" t="s">
        <v>50</v>
      </c>
      <c r="D3" s="1" t="s">
        <v>49</v>
      </c>
      <c r="E3" s="5" t="s">
        <v>51</v>
      </c>
      <c r="F3" s="1">
        <v>2</v>
      </c>
      <c r="G3" s="5">
        <v>-1</v>
      </c>
      <c r="H3" t="s">
        <v>269</v>
      </c>
      <c r="I3" t="s">
        <v>270</v>
      </c>
      <c r="J3" t="s">
        <v>47</v>
      </c>
    </row>
    <row r="4" spans="1:14" x14ac:dyDescent="0.25">
      <c r="A4" t="s">
        <v>265</v>
      </c>
      <c r="B4" s="1" t="s">
        <v>271</v>
      </c>
      <c r="C4" t="s">
        <v>50</v>
      </c>
      <c r="D4" s="1" t="s">
        <v>271</v>
      </c>
      <c r="E4" s="5" t="s">
        <v>51</v>
      </c>
      <c r="F4" s="1">
        <v>2</v>
      </c>
      <c r="G4" s="5">
        <v>-1</v>
      </c>
      <c r="H4" t="s">
        <v>272</v>
      </c>
      <c r="I4" t="s">
        <v>273</v>
      </c>
      <c r="J4" t="s">
        <v>47</v>
      </c>
    </row>
    <row r="5" spans="1:14" x14ac:dyDescent="0.25">
      <c r="A5" t="s">
        <v>265</v>
      </c>
      <c r="B5" s="1" t="s">
        <v>274</v>
      </c>
      <c r="C5" t="s">
        <v>50</v>
      </c>
      <c r="D5" s="1" t="s">
        <v>274</v>
      </c>
      <c r="E5" s="5" t="s">
        <v>51</v>
      </c>
      <c r="F5" s="1">
        <v>2</v>
      </c>
      <c r="G5" s="5">
        <v>-1</v>
      </c>
      <c r="H5" t="s">
        <v>275</v>
      </c>
      <c r="I5" t="s">
        <v>276</v>
      </c>
      <c r="J5" t="s">
        <v>47</v>
      </c>
    </row>
    <row r="6" spans="1:14" x14ac:dyDescent="0.25">
      <c r="A6" t="s">
        <v>265</v>
      </c>
      <c r="B6" s="1" t="s">
        <v>277</v>
      </c>
      <c r="C6" t="s">
        <v>50</v>
      </c>
      <c r="D6" t="s">
        <v>278</v>
      </c>
      <c r="E6" t="s">
        <v>51</v>
      </c>
      <c r="F6">
        <v>0</v>
      </c>
      <c r="G6">
        <v>0</v>
      </c>
      <c r="H6" t="s">
        <v>279</v>
      </c>
      <c r="I6" t="s">
        <v>280</v>
      </c>
      <c r="J6" t="s">
        <v>47</v>
      </c>
      <c r="L6" t="s">
        <v>60</v>
      </c>
    </row>
    <row r="7" spans="1:14" x14ac:dyDescent="0.25">
      <c r="A7" t="s">
        <v>265</v>
      </c>
      <c r="B7" s="1" t="s">
        <v>281</v>
      </c>
      <c r="C7" t="s">
        <v>50</v>
      </c>
      <c r="D7" s="1" t="s">
        <v>281</v>
      </c>
      <c r="E7" s="5" t="s">
        <v>51</v>
      </c>
      <c r="F7" s="1">
        <v>2</v>
      </c>
      <c r="G7" s="5">
        <v>-1</v>
      </c>
      <c r="H7" t="s">
        <v>275</v>
      </c>
      <c r="I7" t="s">
        <v>282</v>
      </c>
      <c r="J7" t="s">
        <v>47</v>
      </c>
    </row>
    <row r="10" spans="1:14" ht="15.75" x14ac:dyDescent="0.25">
      <c r="A10" s="3" t="s">
        <v>17</v>
      </c>
      <c r="H10" s="3" t="s">
        <v>18</v>
      </c>
    </row>
    <row r="11" spans="1:14" x14ac:dyDescent="0.25">
      <c r="A11" s="4" t="s">
        <v>19</v>
      </c>
      <c r="F11">
        <f>COUNTIFS(B2:B7,"&lt;&gt;*_*",B2:B7,"&lt;&gt;")</f>
        <v>5</v>
      </c>
      <c r="H11" s="4" t="s">
        <v>19</v>
      </c>
      <c r="K11">
        <f>COUNTIFS(B2:B7,"&lt;&gt;*_*",B2:B7,"&lt;&gt;",M2:M7,"&lt;&gt;TRUE")</f>
        <v>5</v>
      </c>
    </row>
    <row r="12" spans="1:14" x14ac:dyDescent="0.25">
      <c r="A12" s="4" t="s">
        <v>20</v>
      </c>
      <c r="F12">
        <f>COUNTIFS(F2:F7,"&gt;0")</f>
        <v>5</v>
      </c>
      <c r="H12" s="4" t="s">
        <v>20</v>
      </c>
      <c r="K12">
        <f>COUNTIFS(F2:F7,"&gt;0",M2:M7,"&lt;&gt;TRUE")</f>
        <v>5</v>
      </c>
    </row>
    <row r="13" spans="1:14" x14ac:dyDescent="0.25">
      <c r="A13" s="4" t="s">
        <v>21</v>
      </c>
      <c r="F13">
        <f>COUNTIFS(G2:G7,"&gt;0")</f>
        <v>0</v>
      </c>
      <c r="H13" s="4" t="s">
        <v>21</v>
      </c>
      <c r="K13">
        <f>COUNTIFS(G2:G7,"&gt;0",N2:N7,"&lt;&gt;TRUE")</f>
        <v>0</v>
      </c>
    </row>
    <row r="14" spans="1:14" x14ac:dyDescent="0.25">
      <c r="A14" s="4" t="s">
        <v>22</v>
      </c>
      <c r="F14">
        <f>COUNTIFS(F2:F7,"&lt;&gt;-1",F2:F7,"&lt;&gt;0",F2:F7,"&lt;2")</f>
        <v>0</v>
      </c>
      <c r="H14" s="4" t="s">
        <v>22</v>
      </c>
      <c r="K14">
        <f>COUNTIFS(F2:F7,"&lt;&gt;-1",F2:F7,"&lt;&gt;0",F2:F7,"&lt;2",M2:M7,"&lt;&gt;TRUE")</f>
        <v>0</v>
      </c>
    </row>
    <row r="15" spans="1:14" x14ac:dyDescent="0.25">
      <c r="A15" s="4" t="s">
        <v>23</v>
      </c>
      <c r="F15">
        <f>COUNTIFS(G2:G7,"&lt;&gt;-1",G2:G7,"&lt;&gt;0",G2:G7,"&lt;2")</f>
        <v>0</v>
      </c>
      <c r="H15" s="4" t="s">
        <v>23</v>
      </c>
      <c r="K15">
        <f>COUNTIFS(G2:G7,"&lt;&gt;-1",G2:G7,"&lt;&gt;0",G2:G7,"&lt;2",N2:N7,"&lt;&gt;TRUE")</f>
        <v>0</v>
      </c>
    </row>
    <row r="16" spans="1:14" x14ac:dyDescent="0.25">
      <c r="A16" s="4" t="s">
        <v>24</v>
      </c>
      <c r="F16">
        <f>COUNTIFS(F2:F7,"=-1")+COUNTIFS(F2:F7,"=-3")</f>
        <v>0</v>
      </c>
      <c r="H16" s="4" t="s">
        <v>24</v>
      </c>
      <c r="K16">
        <f>COUNTIFS(F2:F7,"=-1",M2:M7,"&lt;&gt;TRUE")+COUNTIFS(F2:F7,"=-3",M2:M7,"&lt;&gt;TRUE")</f>
        <v>0</v>
      </c>
    </row>
    <row r="17" spans="1:11" x14ac:dyDescent="0.25">
      <c r="A17" s="4" t="s">
        <v>25</v>
      </c>
      <c r="F17">
        <f>COUNTIFS(G2:G7,"=-1")+COUNTIFS(G2:G7,"=-3")</f>
        <v>5</v>
      </c>
      <c r="H17" s="4" t="s">
        <v>25</v>
      </c>
      <c r="K17">
        <f>COUNTIFS(G2:G7,"=-1",N2:N7,"&lt;&gt;TRUE")+COUNTIFS(G2:G7,"=-3",N2:N7,"&lt;&gt;TRUE")</f>
        <v>5</v>
      </c>
    </row>
    <row r="18" spans="1:11" x14ac:dyDescent="0.25">
      <c r="A18" s="4" t="s">
        <v>26</v>
      </c>
      <c r="F18" s="8">
        <f>F12/F11</f>
        <v>1</v>
      </c>
      <c r="H18" s="4" t="s">
        <v>26</v>
      </c>
      <c r="K18" s="8">
        <f>K12/K11</f>
        <v>1</v>
      </c>
    </row>
    <row r="19" spans="1:11" x14ac:dyDescent="0.25">
      <c r="A19" s="4" t="s">
        <v>27</v>
      </c>
      <c r="F19" s="8">
        <f>F13/F11</f>
        <v>0</v>
      </c>
      <c r="H19" s="4" t="s">
        <v>28</v>
      </c>
      <c r="K19" s="8">
        <f>K13/K11</f>
        <v>0</v>
      </c>
    </row>
    <row r="20" spans="1:11" x14ac:dyDescent="0.25">
      <c r="A20" s="4" t="s">
        <v>29</v>
      </c>
      <c r="F20" s="8">
        <f>F12/(F12+F14)</f>
        <v>1</v>
      </c>
      <c r="H20" s="4" t="s">
        <v>29</v>
      </c>
      <c r="K20" s="8">
        <f>K12/(K12+K14)</f>
        <v>1</v>
      </c>
    </row>
    <row r="21" spans="1:11" x14ac:dyDescent="0.25">
      <c r="A21" s="4" t="s">
        <v>30</v>
      </c>
      <c r="F21" s="12" t="s">
        <v>740</v>
      </c>
      <c r="H21" s="4" t="s">
        <v>30</v>
      </c>
      <c r="K21" s="12" t="s">
        <v>740</v>
      </c>
    </row>
    <row r="24" spans="1:11" ht="15.75" x14ac:dyDescent="0.25">
      <c r="A24" s="3" t="s">
        <v>33</v>
      </c>
    </row>
    <row r="25" spans="1:11" x14ac:dyDescent="0.25">
      <c r="A25" s="1" t="s">
        <v>34</v>
      </c>
    </row>
    <row r="26" spans="1:11" x14ac:dyDescent="0.25">
      <c r="A26" s="5" t="s">
        <v>35</v>
      </c>
    </row>
    <row r="28" spans="1:11" x14ac:dyDescent="0.25">
      <c r="A28" s="1" t="s">
        <v>36</v>
      </c>
    </row>
    <row r="29" spans="1:11" x14ac:dyDescent="0.25">
      <c r="A29" s="6" t="s">
        <v>37</v>
      </c>
    </row>
    <row r="30" spans="1:11" x14ac:dyDescent="0.25">
      <c r="A30" s="7" t="s">
        <v>38</v>
      </c>
    </row>
    <row r="31" spans="1:11" x14ac:dyDescent="0.25">
      <c r="A31" s="5" t="s">
        <v>39</v>
      </c>
    </row>
    <row r="33" spans="1:1" x14ac:dyDescent="0.25">
      <c r="A33" s="4" t="s">
        <v>40</v>
      </c>
    </row>
    <row r="34" spans="1:1" x14ac:dyDescent="0.25">
      <c r="A34" t="s">
        <v>41</v>
      </c>
    </row>
    <row r="35" spans="1:1" x14ac:dyDescent="0.25">
      <c r="A35" t="s">
        <v>42</v>
      </c>
    </row>
    <row r="36" spans="1:1" x14ac:dyDescent="0.25">
      <c r="A36" t="s">
        <v>43</v>
      </c>
    </row>
    <row r="37" spans="1:1" x14ac:dyDescent="0.25">
      <c r="A37" t="s">
        <v>44</v>
      </c>
    </row>
    <row r="38" spans="1:1" x14ac:dyDescent="0.25">
      <c r="A38" t="s">
        <v>45</v>
      </c>
    </row>
    <row r="39" spans="1:1" x14ac:dyDescent="0.25">
      <c r="A39" t="s">
        <v>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6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283</v>
      </c>
      <c r="B2" s="1" t="s">
        <v>117</v>
      </c>
      <c r="C2" t="s">
        <v>284</v>
      </c>
      <c r="D2" s="1" t="s">
        <v>117</v>
      </c>
      <c r="E2" s="5" t="s">
        <v>51</v>
      </c>
      <c r="F2" s="1">
        <v>2</v>
      </c>
      <c r="G2" s="5">
        <v>-1</v>
      </c>
      <c r="H2" s="1" t="s">
        <v>285</v>
      </c>
      <c r="I2" s="1" t="s">
        <v>285</v>
      </c>
      <c r="J2" s="5" t="s">
        <v>51</v>
      </c>
      <c r="K2" s="1">
        <v>2</v>
      </c>
      <c r="L2" s="5">
        <v>-1</v>
      </c>
      <c r="M2" t="s">
        <v>286</v>
      </c>
      <c r="N2" t="s">
        <v>287</v>
      </c>
      <c r="O2" t="s">
        <v>47</v>
      </c>
    </row>
    <row r="3" spans="1:21" x14ac:dyDescent="0.25">
      <c r="H3" s="1" t="s">
        <v>288</v>
      </c>
      <c r="I3" s="1" t="s">
        <v>288</v>
      </c>
      <c r="J3" s="5" t="s">
        <v>51</v>
      </c>
      <c r="K3" s="1">
        <v>2</v>
      </c>
      <c r="L3" s="5">
        <v>-1</v>
      </c>
      <c r="M3" t="s">
        <v>286</v>
      </c>
      <c r="N3" t="s">
        <v>287</v>
      </c>
      <c r="O3" t="s">
        <v>47</v>
      </c>
    </row>
    <row r="4" spans="1:21" x14ac:dyDescent="0.25">
      <c r="H4" s="1" t="s">
        <v>289</v>
      </c>
      <c r="I4" s="1" t="s">
        <v>289</v>
      </c>
      <c r="J4" s="5" t="s">
        <v>51</v>
      </c>
      <c r="K4" s="1">
        <v>2</v>
      </c>
      <c r="L4" s="5">
        <v>-1</v>
      </c>
      <c r="M4" t="s">
        <v>286</v>
      </c>
      <c r="N4" t="s">
        <v>287</v>
      </c>
      <c r="O4" t="s">
        <v>47</v>
      </c>
    </row>
    <row r="5" spans="1:21" x14ac:dyDescent="0.25">
      <c r="H5" s="1" t="s">
        <v>290</v>
      </c>
      <c r="I5" s="1" t="s">
        <v>290</v>
      </c>
      <c r="J5" s="5" t="s">
        <v>51</v>
      </c>
      <c r="K5" s="1">
        <v>2</v>
      </c>
      <c r="L5" s="5">
        <v>-1</v>
      </c>
      <c r="M5" t="s">
        <v>286</v>
      </c>
      <c r="N5" t="s">
        <v>287</v>
      </c>
      <c r="O5" t="s">
        <v>47</v>
      </c>
    </row>
    <row r="6" spans="1:21" x14ac:dyDescent="0.25">
      <c r="H6" s="1" t="s">
        <v>291</v>
      </c>
      <c r="I6" s="1" t="s">
        <v>291</v>
      </c>
      <c r="J6" s="5" t="s">
        <v>51</v>
      </c>
      <c r="K6" s="1">
        <v>2</v>
      </c>
      <c r="L6" s="5">
        <v>-1</v>
      </c>
      <c r="M6" t="s">
        <v>286</v>
      </c>
      <c r="N6" t="s">
        <v>287</v>
      </c>
      <c r="O6" t="s">
        <v>47</v>
      </c>
    </row>
    <row r="7" spans="1:21" x14ac:dyDescent="0.25">
      <c r="A7" t="s">
        <v>283</v>
      </c>
      <c r="B7" s="1" t="s">
        <v>292</v>
      </c>
      <c r="C7" t="s">
        <v>284</v>
      </c>
      <c r="D7" s="1" t="s">
        <v>292</v>
      </c>
      <c r="E7" s="5" t="s">
        <v>51</v>
      </c>
      <c r="F7" s="1">
        <v>2</v>
      </c>
      <c r="G7" s="5">
        <v>-1</v>
      </c>
      <c r="H7" s="1" t="s">
        <v>293</v>
      </c>
      <c r="I7" s="1" t="s">
        <v>293</v>
      </c>
      <c r="J7" s="5" t="s">
        <v>51</v>
      </c>
      <c r="K7" s="1">
        <v>2</v>
      </c>
      <c r="L7" s="5">
        <v>-1</v>
      </c>
      <c r="M7" t="s">
        <v>294</v>
      </c>
      <c r="N7" t="s">
        <v>295</v>
      </c>
      <c r="O7" t="s">
        <v>47</v>
      </c>
    </row>
    <row r="8" spans="1:21" x14ac:dyDescent="0.25">
      <c r="H8" s="1" t="s">
        <v>296</v>
      </c>
      <c r="I8" s="1" t="s">
        <v>296</v>
      </c>
      <c r="J8" s="5" t="s">
        <v>51</v>
      </c>
      <c r="K8" s="1">
        <v>2</v>
      </c>
      <c r="L8" s="5">
        <v>-1</v>
      </c>
      <c r="M8" t="s">
        <v>294</v>
      </c>
      <c r="N8" t="s">
        <v>295</v>
      </c>
      <c r="O8" t="s">
        <v>47</v>
      </c>
    </row>
    <row r="9" spans="1:21" x14ac:dyDescent="0.25">
      <c r="H9" s="1" t="s">
        <v>297</v>
      </c>
      <c r="I9" s="1" t="s">
        <v>297</v>
      </c>
      <c r="J9" s="5" t="s">
        <v>51</v>
      </c>
      <c r="K9" s="1">
        <v>2</v>
      </c>
      <c r="L9" s="5">
        <v>-1</v>
      </c>
      <c r="M9" t="s">
        <v>294</v>
      </c>
      <c r="N9" t="s">
        <v>295</v>
      </c>
      <c r="O9" t="s">
        <v>47</v>
      </c>
    </row>
    <row r="10" spans="1:21" x14ac:dyDescent="0.25">
      <c r="H10" s="1" t="s">
        <v>298</v>
      </c>
      <c r="I10" s="1" t="s">
        <v>298</v>
      </c>
      <c r="J10" s="5" t="s">
        <v>51</v>
      </c>
      <c r="K10" s="1">
        <v>2</v>
      </c>
      <c r="L10" s="5">
        <v>-1</v>
      </c>
      <c r="M10" t="s">
        <v>294</v>
      </c>
      <c r="N10" t="s">
        <v>295</v>
      </c>
      <c r="O10" t="s">
        <v>47</v>
      </c>
    </row>
    <row r="11" spans="1:21" x14ac:dyDescent="0.25">
      <c r="H11" s="1" t="s">
        <v>299</v>
      </c>
      <c r="I11" s="1" t="s">
        <v>299</v>
      </c>
      <c r="J11" s="5" t="s">
        <v>51</v>
      </c>
      <c r="K11" s="1">
        <v>2</v>
      </c>
      <c r="L11" s="5">
        <v>-1</v>
      </c>
      <c r="M11" t="s">
        <v>294</v>
      </c>
      <c r="N11" t="s">
        <v>295</v>
      </c>
      <c r="O11" t="s">
        <v>47</v>
      </c>
    </row>
    <row r="12" spans="1:21" x14ac:dyDescent="0.25">
      <c r="H12" s="1" t="s">
        <v>300</v>
      </c>
      <c r="I12" s="1" t="s">
        <v>300</v>
      </c>
      <c r="J12" s="5" t="s">
        <v>51</v>
      </c>
      <c r="K12" s="1">
        <v>2</v>
      </c>
      <c r="L12" s="5">
        <v>-1</v>
      </c>
      <c r="M12" t="s">
        <v>294</v>
      </c>
      <c r="N12" t="s">
        <v>295</v>
      </c>
      <c r="O12" t="s">
        <v>47</v>
      </c>
    </row>
    <row r="13" spans="1:21" x14ac:dyDescent="0.25">
      <c r="H13" s="5" t="s">
        <v>301</v>
      </c>
      <c r="I13" s="5" t="s">
        <v>302</v>
      </c>
      <c r="J13" t="s">
        <v>47</v>
      </c>
      <c r="K13" s="5">
        <v>-2</v>
      </c>
      <c r="L13">
        <v>0</v>
      </c>
      <c r="M13" t="s">
        <v>47</v>
      </c>
      <c r="N13" t="s">
        <v>295</v>
      </c>
      <c r="O13" t="s">
        <v>47</v>
      </c>
      <c r="Q13" t="s">
        <v>763</v>
      </c>
    </row>
    <row r="14" spans="1:21" x14ac:dyDescent="0.25">
      <c r="H14" s="5" t="s">
        <v>303</v>
      </c>
      <c r="I14" s="5" t="s">
        <v>304</v>
      </c>
      <c r="J14" t="s">
        <v>47</v>
      </c>
      <c r="K14" s="5">
        <v>-2</v>
      </c>
      <c r="L14">
        <v>0</v>
      </c>
      <c r="M14" t="s">
        <v>47</v>
      </c>
      <c r="N14" t="s">
        <v>295</v>
      </c>
      <c r="O14" t="s">
        <v>47</v>
      </c>
      <c r="Q14" t="s">
        <v>763</v>
      </c>
    </row>
    <row r="15" spans="1:21" x14ac:dyDescent="0.25">
      <c r="A15" t="s">
        <v>283</v>
      </c>
      <c r="B15" s="1" t="s">
        <v>292</v>
      </c>
      <c r="C15" t="s">
        <v>56</v>
      </c>
      <c r="D15" s="1" t="s">
        <v>292</v>
      </c>
      <c r="E15" s="5" t="s">
        <v>51</v>
      </c>
      <c r="F15" s="1">
        <v>2</v>
      </c>
      <c r="G15" s="5">
        <v>-1</v>
      </c>
      <c r="H15" s="5" t="s">
        <v>305</v>
      </c>
      <c r="I15" s="5" t="s">
        <v>306</v>
      </c>
      <c r="J15" t="s">
        <v>47</v>
      </c>
      <c r="K15" s="5">
        <v>-2</v>
      </c>
      <c r="L15">
        <v>0</v>
      </c>
      <c r="M15" t="s">
        <v>47</v>
      </c>
      <c r="N15" t="s">
        <v>295</v>
      </c>
      <c r="O15" t="s">
        <v>47</v>
      </c>
      <c r="Q15" t="s">
        <v>764</v>
      </c>
      <c r="R15" t="b">
        <v>1</v>
      </c>
      <c r="S15" t="b">
        <v>1</v>
      </c>
    </row>
    <row r="16" spans="1:21" x14ac:dyDescent="0.25">
      <c r="A16" t="s">
        <v>283</v>
      </c>
      <c r="B16" s="1" t="s">
        <v>307</v>
      </c>
      <c r="C16" t="s">
        <v>284</v>
      </c>
      <c r="D16" t="s">
        <v>308</v>
      </c>
      <c r="E16" t="s">
        <v>51</v>
      </c>
      <c r="F16">
        <v>0</v>
      </c>
      <c r="G16">
        <v>0</v>
      </c>
      <c r="M16" t="s">
        <v>309</v>
      </c>
      <c r="N16" t="s">
        <v>310</v>
      </c>
      <c r="O16" t="s">
        <v>47</v>
      </c>
      <c r="Q16" t="s">
        <v>60</v>
      </c>
    </row>
    <row r="17" spans="1:19" x14ac:dyDescent="0.25">
      <c r="A17" t="s">
        <v>283</v>
      </c>
      <c r="B17" s="1" t="s">
        <v>307</v>
      </c>
      <c r="C17" t="s">
        <v>56</v>
      </c>
      <c r="D17" t="s">
        <v>308</v>
      </c>
      <c r="E17" t="s">
        <v>51</v>
      </c>
      <c r="F17">
        <v>0</v>
      </c>
      <c r="G17">
        <v>0</v>
      </c>
      <c r="M17" t="s">
        <v>309</v>
      </c>
      <c r="N17" t="s">
        <v>310</v>
      </c>
      <c r="O17" t="s">
        <v>47</v>
      </c>
      <c r="Q17" t="s">
        <v>60</v>
      </c>
      <c r="R17" t="b">
        <v>1</v>
      </c>
      <c r="S17" t="b">
        <v>1</v>
      </c>
    </row>
    <row r="18" spans="1:19" x14ac:dyDescent="0.25">
      <c r="A18" t="s">
        <v>283</v>
      </c>
      <c r="B18" s="1" t="s">
        <v>311</v>
      </c>
      <c r="C18" t="s">
        <v>284</v>
      </c>
      <c r="D18" t="s">
        <v>312</v>
      </c>
      <c r="E18" t="s">
        <v>51</v>
      </c>
      <c r="F18">
        <v>0</v>
      </c>
      <c r="G18">
        <v>0</v>
      </c>
      <c r="M18" t="s">
        <v>313</v>
      </c>
      <c r="N18" t="s">
        <v>314</v>
      </c>
      <c r="O18" t="s">
        <v>47</v>
      </c>
      <c r="Q18" t="s">
        <v>60</v>
      </c>
    </row>
    <row r="19" spans="1:19" x14ac:dyDescent="0.25">
      <c r="A19" t="s">
        <v>283</v>
      </c>
      <c r="B19" s="1" t="s">
        <v>311</v>
      </c>
      <c r="C19" t="s">
        <v>56</v>
      </c>
      <c r="D19" t="s">
        <v>312</v>
      </c>
      <c r="E19" t="s">
        <v>51</v>
      </c>
      <c r="F19">
        <v>0</v>
      </c>
      <c r="G19">
        <v>0</v>
      </c>
      <c r="M19" t="s">
        <v>313</v>
      </c>
      <c r="N19" t="s">
        <v>315</v>
      </c>
      <c r="O19" t="s">
        <v>47</v>
      </c>
      <c r="Q19" t="s">
        <v>60</v>
      </c>
      <c r="R19" t="b">
        <v>1</v>
      </c>
      <c r="S19" t="b">
        <v>1</v>
      </c>
    </row>
    <row r="20" spans="1:19" x14ac:dyDescent="0.25">
      <c r="A20" t="s">
        <v>283</v>
      </c>
      <c r="B20" s="1" t="s">
        <v>316</v>
      </c>
      <c r="C20" t="s">
        <v>284</v>
      </c>
      <c r="D20" t="s">
        <v>317</v>
      </c>
      <c r="E20" t="s">
        <v>51</v>
      </c>
      <c r="F20">
        <v>0</v>
      </c>
      <c r="G20">
        <v>0</v>
      </c>
      <c r="M20" t="s">
        <v>318</v>
      </c>
      <c r="N20" t="s">
        <v>319</v>
      </c>
      <c r="O20" t="s">
        <v>47</v>
      </c>
      <c r="Q20" t="s">
        <v>60</v>
      </c>
    </row>
    <row r="21" spans="1:19" x14ac:dyDescent="0.25">
      <c r="A21" t="s">
        <v>283</v>
      </c>
      <c r="B21" s="5" t="s">
        <v>320</v>
      </c>
      <c r="C21" t="s">
        <v>56</v>
      </c>
      <c r="D21" s="5" t="s">
        <v>321</v>
      </c>
      <c r="E21" t="s">
        <v>51</v>
      </c>
      <c r="F21" s="5">
        <v>-2</v>
      </c>
      <c r="G21">
        <v>0</v>
      </c>
      <c r="M21" t="s">
        <v>47</v>
      </c>
      <c r="N21" t="s">
        <v>47</v>
      </c>
      <c r="O21" t="s">
        <v>47</v>
      </c>
    </row>
    <row r="22" spans="1:19" x14ac:dyDescent="0.25">
      <c r="A22" t="s">
        <v>283</v>
      </c>
      <c r="B22" s="1" t="s">
        <v>322</v>
      </c>
      <c r="C22" t="s">
        <v>284</v>
      </c>
      <c r="D22" t="s">
        <v>323</v>
      </c>
      <c r="E22" t="s">
        <v>51</v>
      </c>
      <c r="F22">
        <v>0</v>
      </c>
      <c r="G22">
        <v>0</v>
      </c>
      <c r="M22" t="s">
        <v>324</v>
      </c>
      <c r="N22" t="s">
        <v>325</v>
      </c>
      <c r="O22" t="s">
        <v>47</v>
      </c>
      <c r="Q22" t="s">
        <v>60</v>
      </c>
    </row>
    <row r="23" spans="1:19" x14ac:dyDescent="0.25">
      <c r="A23" t="s">
        <v>283</v>
      </c>
      <c r="B23" s="1" t="s">
        <v>322</v>
      </c>
      <c r="C23" t="s">
        <v>56</v>
      </c>
      <c r="D23" t="s">
        <v>323</v>
      </c>
      <c r="E23" t="s">
        <v>51</v>
      </c>
      <c r="F23">
        <v>0</v>
      </c>
      <c r="G23">
        <v>0</v>
      </c>
      <c r="M23" t="s">
        <v>324</v>
      </c>
      <c r="N23" t="s">
        <v>325</v>
      </c>
      <c r="O23" t="s">
        <v>47</v>
      </c>
      <c r="Q23" t="s">
        <v>60</v>
      </c>
      <c r="R23" t="b">
        <v>1</v>
      </c>
      <c r="S23" t="b">
        <v>1</v>
      </c>
    </row>
    <row r="24" spans="1:19" x14ac:dyDescent="0.25">
      <c r="A24" t="s">
        <v>283</v>
      </c>
      <c r="B24" s="1" t="s">
        <v>326</v>
      </c>
      <c r="C24" t="s">
        <v>284</v>
      </c>
      <c r="D24" t="s">
        <v>327</v>
      </c>
      <c r="E24" t="s">
        <v>51</v>
      </c>
      <c r="F24">
        <v>0</v>
      </c>
      <c r="G24">
        <v>0</v>
      </c>
      <c r="M24" t="s">
        <v>309</v>
      </c>
      <c r="N24" t="s">
        <v>328</v>
      </c>
      <c r="O24" t="s">
        <v>47</v>
      </c>
      <c r="Q24" t="s">
        <v>60</v>
      </c>
    </row>
    <row r="25" spans="1:19" x14ac:dyDescent="0.25">
      <c r="A25" t="s">
        <v>283</v>
      </c>
      <c r="B25" s="1" t="s">
        <v>329</v>
      </c>
      <c r="C25" t="s">
        <v>56</v>
      </c>
      <c r="D25" t="s">
        <v>330</v>
      </c>
      <c r="E25" t="s">
        <v>51</v>
      </c>
      <c r="F25">
        <v>0</v>
      </c>
      <c r="G25">
        <v>0</v>
      </c>
      <c r="M25" t="s">
        <v>331</v>
      </c>
      <c r="N25" t="s">
        <v>332</v>
      </c>
      <c r="O25" t="s">
        <v>47</v>
      </c>
      <c r="Q25" t="s">
        <v>60</v>
      </c>
    </row>
    <row r="26" spans="1:19" x14ac:dyDescent="0.25">
      <c r="A26" t="s">
        <v>283</v>
      </c>
      <c r="B26" s="1" t="s">
        <v>333</v>
      </c>
      <c r="C26" t="s">
        <v>284</v>
      </c>
      <c r="D26" t="s">
        <v>334</v>
      </c>
      <c r="E26" t="s">
        <v>51</v>
      </c>
      <c r="F26">
        <v>0</v>
      </c>
      <c r="G26">
        <v>0</v>
      </c>
      <c r="M26" t="s">
        <v>335</v>
      </c>
      <c r="N26" t="s">
        <v>325</v>
      </c>
      <c r="O26" t="s">
        <v>47</v>
      </c>
      <c r="Q26" t="s">
        <v>60</v>
      </c>
    </row>
    <row r="27" spans="1:19" x14ac:dyDescent="0.25">
      <c r="A27" t="s">
        <v>283</v>
      </c>
      <c r="B27" s="1" t="s">
        <v>336</v>
      </c>
      <c r="C27" t="s">
        <v>284</v>
      </c>
      <c r="D27" t="s">
        <v>337</v>
      </c>
      <c r="E27" t="s">
        <v>51</v>
      </c>
      <c r="F27">
        <v>0</v>
      </c>
      <c r="G27">
        <v>0</v>
      </c>
      <c r="M27" t="s">
        <v>318</v>
      </c>
      <c r="N27" t="s">
        <v>319</v>
      </c>
      <c r="O27" t="s">
        <v>47</v>
      </c>
      <c r="Q27" t="s">
        <v>60</v>
      </c>
    </row>
    <row r="28" spans="1:19" x14ac:dyDescent="0.25">
      <c r="A28" t="s">
        <v>283</v>
      </c>
      <c r="B28" s="1" t="s">
        <v>338</v>
      </c>
      <c r="C28" t="s">
        <v>284</v>
      </c>
      <c r="D28" t="s">
        <v>339</v>
      </c>
      <c r="E28" t="s">
        <v>51</v>
      </c>
      <c r="F28">
        <v>0</v>
      </c>
      <c r="G28">
        <v>0</v>
      </c>
      <c r="M28" t="s">
        <v>340</v>
      </c>
      <c r="N28" t="s">
        <v>341</v>
      </c>
      <c r="O28" t="s">
        <v>47</v>
      </c>
      <c r="Q28" t="s">
        <v>60</v>
      </c>
    </row>
    <row r="29" spans="1:19" x14ac:dyDescent="0.25">
      <c r="A29" t="s">
        <v>283</v>
      </c>
      <c r="B29" s="1" t="s">
        <v>338</v>
      </c>
      <c r="C29" t="s">
        <v>56</v>
      </c>
      <c r="D29" t="s">
        <v>339</v>
      </c>
      <c r="E29" t="s">
        <v>51</v>
      </c>
      <c r="F29">
        <v>0</v>
      </c>
      <c r="G29">
        <v>0</v>
      </c>
      <c r="M29" t="s">
        <v>340</v>
      </c>
      <c r="N29" t="s">
        <v>342</v>
      </c>
      <c r="O29" t="s">
        <v>47</v>
      </c>
      <c r="Q29" t="s">
        <v>60</v>
      </c>
      <c r="R29" t="b">
        <v>1</v>
      </c>
      <c r="S29" t="b">
        <v>1</v>
      </c>
    </row>
    <row r="30" spans="1:19" x14ac:dyDescent="0.25">
      <c r="A30" t="s">
        <v>283</v>
      </c>
      <c r="B30" s="1" t="s">
        <v>343</v>
      </c>
      <c r="C30" t="s">
        <v>284</v>
      </c>
      <c r="D30" t="s">
        <v>344</v>
      </c>
      <c r="E30" t="s">
        <v>51</v>
      </c>
      <c r="F30">
        <v>0</v>
      </c>
      <c r="G30">
        <v>0</v>
      </c>
      <c r="M30" t="s">
        <v>345</v>
      </c>
      <c r="N30" t="s">
        <v>346</v>
      </c>
      <c r="O30" t="s">
        <v>47</v>
      </c>
      <c r="Q30" t="s">
        <v>60</v>
      </c>
    </row>
    <row r="31" spans="1:19" x14ac:dyDescent="0.25">
      <c r="A31" t="s">
        <v>283</v>
      </c>
      <c r="B31" s="1" t="s">
        <v>343</v>
      </c>
      <c r="C31" t="s">
        <v>56</v>
      </c>
      <c r="D31" t="s">
        <v>344</v>
      </c>
      <c r="E31" t="s">
        <v>51</v>
      </c>
      <c r="F31">
        <v>0</v>
      </c>
      <c r="G31">
        <v>0</v>
      </c>
      <c r="M31" t="s">
        <v>345</v>
      </c>
      <c r="N31" t="s">
        <v>347</v>
      </c>
      <c r="O31" t="s">
        <v>47</v>
      </c>
      <c r="Q31" t="s">
        <v>60</v>
      </c>
      <c r="R31" t="b">
        <v>1</v>
      </c>
      <c r="S31" t="b">
        <v>1</v>
      </c>
    </row>
    <row r="32" spans="1:19" x14ac:dyDescent="0.25">
      <c r="A32" t="s">
        <v>283</v>
      </c>
      <c r="B32" s="1" t="s">
        <v>348</v>
      </c>
      <c r="C32" t="s">
        <v>284</v>
      </c>
      <c r="D32" t="s">
        <v>349</v>
      </c>
      <c r="E32" t="s">
        <v>51</v>
      </c>
      <c r="F32">
        <v>0</v>
      </c>
      <c r="G32">
        <v>0</v>
      </c>
      <c r="M32" t="s">
        <v>331</v>
      </c>
      <c r="N32" t="s">
        <v>350</v>
      </c>
      <c r="O32" t="s">
        <v>47</v>
      </c>
      <c r="Q32" t="s">
        <v>60</v>
      </c>
    </row>
    <row r="33" spans="1:19" x14ac:dyDescent="0.25">
      <c r="A33" t="s">
        <v>283</v>
      </c>
      <c r="B33" s="5" t="s">
        <v>351</v>
      </c>
      <c r="C33" t="s">
        <v>56</v>
      </c>
      <c r="D33" s="5" t="s">
        <v>352</v>
      </c>
      <c r="E33" t="s">
        <v>51</v>
      </c>
      <c r="F33" s="5">
        <v>-2</v>
      </c>
      <c r="G33">
        <v>0</v>
      </c>
      <c r="M33" t="s">
        <v>47</v>
      </c>
      <c r="N33" t="s">
        <v>47</v>
      </c>
      <c r="O33" t="s">
        <v>47</v>
      </c>
    </row>
    <row r="34" spans="1:19" x14ac:dyDescent="0.25">
      <c r="A34" t="s">
        <v>283</v>
      </c>
      <c r="B34" s="1" t="s">
        <v>353</v>
      </c>
      <c r="C34" t="s">
        <v>284</v>
      </c>
      <c r="D34" s="1" t="s">
        <v>353</v>
      </c>
      <c r="E34" s="5" t="s">
        <v>51</v>
      </c>
      <c r="F34" s="1">
        <v>2</v>
      </c>
      <c r="G34" s="5">
        <v>-1</v>
      </c>
      <c r="H34" s="1" t="s">
        <v>354</v>
      </c>
      <c r="I34" s="1" t="s">
        <v>354</v>
      </c>
      <c r="J34" s="5" t="s">
        <v>51</v>
      </c>
      <c r="K34" s="1">
        <v>2</v>
      </c>
      <c r="L34" s="5">
        <v>-1</v>
      </c>
      <c r="M34" t="s">
        <v>355</v>
      </c>
      <c r="N34" t="s">
        <v>356</v>
      </c>
      <c r="O34" t="s">
        <v>47</v>
      </c>
    </row>
    <row r="35" spans="1:19" x14ac:dyDescent="0.25">
      <c r="H35" s="1" t="s">
        <v>357</v>
      </c>
      <c r="I35" s="1" t="s">
        <v>357</v>
      </c>
      <c r="J35" s="5" t="s">
        <v>51</v>
      </c>
      <c r="K35" s="1">
        <v>2</v>
      </c>
      <c r="L35" s="5">
        <v>-1</v>
      </c>
      <c r="M35" t="s">
        <v>355</v>
      </c>
      <c r="N35" t="s">
        <v>356</v>
      </c>
      <c r="O35" t="s">
        <v>47</v>
      </c>
    </row>
    <row r="36" spans="1:19" x14ac:dyDescent="0.25">
      <c r="H36" s="1" t="s">
        <v>358</v>
      </c>
      <c r="I36" s="1" t="s">
        <v>358</v>
      </c>
      <c r="J36" s="5" t="s">
        <v>51</v>
      </c>
      <c r="K36" s="1">
        <v>2</v>
      </c>
      <c r="L36" s="5">
        <v>-1</v>
      </c>
      <c r="M36" t="s">
        <v>355</v>
      </c>
      <c r="N36" t="s">
        <v>356</v>
      </c>
      <c r="O36" t="s">
        <v>47</v>
      </c>
    </row>
    <row r="37" spans="1:19" x14ac:dyDescent="0.25">
      <c r="A37" t="s">
        <v>283</v>
      </c>
      <c r="B37" s="1" t="s">
        <v>359</v>
      </c>
      <c r="C37" t="s">
        <v>56</v>
      </c>
      <c r="D37" t="s">
        <v>353</v>
      </c>
      <c r="E37" t="s">
        <v>51</v>
      </c>
      <c r="F37">
        <v>0</v>
      </c>
      <c r="G37">
        <v>0</v>
      </c>
      <c r="M37" t="s">
        <v>355</v>
      </c>
      <c r="N37" t="s">
        <v>360</v>
      </c>
      <c r="O37" t="s">
        <v>47</v>
      </c>
      <c r="Q37" t="s">
        <v>60</v>
      </c>
      <c r="R37" t="b">
        <v>1</v>
      </c>
      <c r="S37" t="b">
        <v>1</v>
      </c>
    </row>
    <row r="38" spans="1:19" x14ac:dyDescent="0.25">
      <c r="A38" t="s">
        <v>283</v>
      </c>
      <c r="B38" s="1" t="s">
        <v>361</v>
      </c>
      <c r="C38" t="s">
        <v>284</v>
      </c>
      <c r="D38" s="1" t="s">
        <v>361</v>
      </c>
      <c r="E38" s="1" t="s">
        <v>361</v>
      </c>
      <c r="F38" s="1">
        <v>2</v>
      </c>
      <c r="G38" s="1">
        <v>2</v>
      </c>
      <c r="H38" s="1" t="s">
        <v>362</v>
      </c>
      <c r="I38" s="1" t="s">
        <v>362</v>
      </c>
      <c r="J38" s="5" t="s">
        <v>51</v>
      </c>
      <c r="K38" s="1">
        <v>2</v>
      </c>
      <c r="L38" s="5">
        <v>-1</v>
      </c>
      <c r="M38" t="s">
        <v>363</v>
      </c>
      <c r="N38" t="s">
        <v>364</v>
      </c>
      <c r="O38" t="s">
        <v>47</v>
      </c>
    </row>
    <row r="39" spans="1:19" x14ac:dyDescent="0.25">
      <c r="H39" s="1" t="s">
        <v>365</v>
      </c>
      <c r="I39" s="1" t="s">
        <v>365</v>
      </c>
      <c r="J39" s="5" t="s">
        <v>51</v>
      </c>
      <c r="K39" s="1">
        <v>2</v>
      </c>
      <c r="L39" s="5">
        <v>-1</v>
      </c>
      <c r="M39" t="s">
        <v>363</v>
      </c>
      <c r="N39" t="s">
        <v>364</v>
      </c>
      <c r="O39" t="s">
        <v>47</v>
      </c>
    </row>
    <row r="40" spans="1:19" x14ac:dyDescent="0.25">
      <c r="H40" s="1" t="s">
        <v>366</v>
      </c>
      <c r="I40" s="1" t="s">
        <v>366</v>
      </c>
      <c r="J40" s="1" t="s">
        <v>367</v>
      </c>
      <c r="K40" s="1">
        <v>2</v>
      </c>
      <c r="L40" s="1">
        <v>2</v>
      </c>
      <c r="M40" t="s">
        <v>363</v>
      </c>
      <c r="N40" t="s">
        <v>364</v>
      </c>
      <c r="O40" t="s">
        <v>368</v>
      </c>
      <c r="P40">
        <v>99</v>
      </c>
    </row>
    <row r="41" spans="1:19" x14ac:dyDescent="0.25">
      <c r="H41" s="1" t="s">
        <v>369</v>
      </c>
      <c r="I41" s="1" t="s">
        <v>369</v>
      </c>
      <c r="J41" s="5" t="s">
        <v>51</v>
      </c>
      <c r="K41" s="1">
        <v>2</v>
      </c>
      <c r="L41" s="5">
        <v>-1</v>
      </c>
      <c r="M41" t="s">
        <v>363</v>
      </c>
      <c r="N41" t="s">
        <v>364</v>
      </c>
      <c r="O41" t="s">
        <v>47</v>
      </c>
    </row>
    <row r="42" spans="1:19" x14ac:dyDescent="0.25">
      <c r="H42" s="1" t="s">
        <v>370</v>
      </c>
      <c r="I42" s="1" t="s">
        <v>370</v>
      </c>
      <c r="J42" s="5" t="s">
        <v>51</v>
      </c>
      <c r="K42" s="1">
        <v>2</v>
      </c>
      <c r="L42" s="5">
        <v>-1</v>
      </c>
      <c r="M42" t="s">
        <v>363</v>
      </c>
      <c r="N42" t="s">
        <v>364</v>
      </c>
      <c r="O42" t="s">
        <v>47</v>
      </c>
    </row>
    <row r="43" spans="1:19" x14ac:dyDescent="0.25">
      <c r="A43" t="s">
        <v>283</v>
      </c>
      <c r="B43" s="1" t="s">
        <v>371</v>
      </c>
      <c r="C43" t="s">
        <v>56</v>
      </c>
      <c r="D43" t="s">
        <v>361</v>
      </c>
      <c r="E43" t="s">
        <v>51</v>
      </c>
      <c r="F43">
        <v>0</v>
      </c>
      <c r="G43">
        <v>0</v>
      </c>
      <c r="M43" t="s">
        <v>363</v>
      </c>
      <c r="N43" t="s">
        <v>372</v>
      </c>
      <c r="O43" t="s">
        <v>47</v>
      </c>
      <c r="Q43" t="s">
        <v>60</v>
      </c>
      <c r="R43" t="b">
        <v>1</v>
      </c>
      <c r="S43" t="b">
        <v>1</v>
      </c>
    </row>
    <row r="44" spans="1:19" x14ac:dyDescent="0.25">
      <c r="A44" t="s">
        <v>283</v>
      </c>
      <c r="B44" s="1" t="s">
        <v>373</v>
      </c>
      <c r="C44" t="s">
        <v>56</v>
      </c>
      <c r="D44" t="s">
        <v>374</v>
      </c>
      <c r="E44" t="s">
        <v>51</v>
      </c>
      <c r="F44">
        <v>0</v>
      </c>
      <c r="G44">
        <v>0</v>
      </c>
      <c r="M44" t="s">
        <v>375</v>
      </c>
      <c r="N44" t="s">
        <v>376</v>
      </c>
      <c r="O44" t="s">
        <v>47</v>
      </c>
      <c r="Q44" t="s">
        <v>60</v>
      </c>
    </row>
    <row r="45" spans="1:19" x14ac:dyDescent="0.25">
      <c r="A45" t="s">
        <v>283</v>
      </c>
      <c r="B45" s="1" t="s">
        <v>377</v>
      </c>
      <c r="C45" t="s">
        <v>284</v>
      </c>
      <c r="D45" t="s">
        <v>378</v>
      </c>
      <c r="E45" t="s">
        <v>51</v>
      </c>
      <c r="F45">
        <v>0</v>
      </c>
      <c r="G45">
        <v>0</v>
      </c>
      <c r="M45" t="s">
        <v>379</v>
      </c>
      <c r="N45" t="s">
        <v>380</v>
      </c>
      <c r="O45" t="s">
        <v>47</v>
      </c>
      <c r="Q45" t="s">
        <v>60</v>
      </c>
    </row>
    <row r="46" spans="1:19" x14ac:dyDescent="0.25">
      <c r="A46" t="s">
        <v>283</v>
      </c>
      <c r="B46" s="1" t="s">
        <v>377</v>
      </c>
      <c r="C46" t="s">
        <v>56</v>
      </c>
      <c r="D46" t="s">
        <v>378</v>
      </c>
      <c r="E46" t="s">
        <v>51</v>
      </c>
      <c r="F46">
        <v>0</v>
      </c>
      <c r="G46">
        <v>0</v>
      </c>
      <c r="M46" t="s">
        <v>379</v>
      </c>
      <c r="N46" t="s">
        <v>381</v>
      </c>
      <c r="O46" t="s">
        <v>47</v>
      </c>
      <c r="Q46" t="s">
        <v>60</v>
      </c>
      <c r="R46" t="b">
        <v>1</v>
      </c>
      <c r="S46" t="b">
        <v>1</v>
      </c>
    </row>
    <row r="47" spans="1:19" x14ac:dyDescent="0.25">
      <c r="A47" t="s">
        <v>283</v>
      </c>
      <c r="B47" s="1" t="s">
        <v>382</v>
      </c>
      <c r="C47" t="s">
        <v>284</v>
      </c>
      <c r="D47" t="s">
        <v>383</v>
      </c>
      <c r="E47" t="s">
        <v>51</v>
      </c>
      <c r="F47">
        <v>0</v>
      </c>
      <c r="G47">
        <v>0</v>
      </c>
      <c r="M47" t="s">
        <v>340</v>
      </c>
      <c r="N47" t="s">
        <v>341</v>
      </c>
      <c r="O47" t="s">
        <v>47</v>
      </c>
      <c r="Q47" t="s">
        <v>60</v>
      </c>
    </row>
    <row r="48" spans="1:19" x14ac:dyDescent="0.25">
      <c r="A48" t="s">
        <v>283</v>
      </c>
      <c r="B48" s="1" t="s">
        <v>382</v>
      </c>
      <c r="C48" t="s">
        <v>56</v>
      </c>
      <c r="D48" t="s">
        <v>383</v>
      </c>
      <c r="E48" t="s">
        <v>51</v>
      </c>
      <c r="F48">
        <v>0</v>
      </c>
      <c r="G48">
        <v>0</v>
      </c>
      <c r="M48" t="s">
        <v>340</v>
      </c>
      <c r="N48" t="s">
        <v>384</v>
      </c>
      <c r="O48" t="s">
        <v>47</v>
      </c>
      <c r="Q48" t="s">
        <v>60</v>
      </c>
      <c r="R48" t="b">
        <v>1</v>
      </c>
      <c r="S48" t="b">
        <v>1</v>
      </c>
    </row>
    <row r="49" spans="1:19" x14ac:dyDescent="0.25">
      <c r="A49" t="s">
        <v>283</v>
      </c>
      <c r="B49" s="1" t="s">
        <v>385</v>
      </c>
      <c r="C49" t="s">
        <v>284</v>
      </c>
      <c r="D49" t="s">
        <v>386</v>
      </c>
      <c r="E49" t="s">
        <v>51</v>
      </c>
      <c r="F49">
        <v>0</v>
      </c>
      <c r="G49">
        <v>0</v>
      </c>
      <c r="M49" t="s">
        <v>387</v>
      </c>
      <c r="N49" t="s">
        <v>388</v>
      </c>
      <c r="O49" t="s">
        <v>47</v>
      </c>
      <c r="Q49" t="s">
        <v>60</v>
      </c>
    </row>
    <row r="50" spans="1:19" x14ac:dyDescent="0.25">
      <c r="A50" t="s">
        <v>283</v>
      </c>
      <c r="B50" s="1" t="s">
        <v>385</v>
      </c>
      <c r="C50" t="s">
        <v>56</v>
      </c>
      <c r="D50" t="s">
        <v>386</v>
      </c>
      <c r="E50" t="s">
        <v>51</v>
      </c>
      <c r="F50">
        <v>0</v>
      </c>
      <c r="G50">
        <v>0</v>
      </c>
      <c r="M50" t="s">
        <v>387</v>
      </c>
      <c r="N50" t="s">
        <v>388</v>
      </c>
      <c r="O50" t="s">
        <v>47</v>
      </c>
      <c r="Q50" t="s">
        <v>60</v>
      </c>
      <c r="R50" t="b">
        <v>1</v>
      </c>
      <c r="S50" t="b">
        <v>1</v>
      </c>
    </row>
    <row r="51" spans="1:19" x14ac:dyDescent="0.25">
      <c r="A51" t="s">
        <v>283</v>
      </c>
      <c r="B51" s="1" t="s">
        <v>389</v>
      </c>
      <c r="C51" t="s">
        <v>284</v>
      </c>
      <c r="D51" t="s">
        <v>390</v>
      </c>
      <c r="E51" t="s">
        <v>51</v>
      </c>
      <c r="F51">
        <v>0</v>
      </c>
      <c r="G51">
        <v>0</v>
      </c>
      <c r="M51" t="s">
        <v>335</v>
      </c>
      <c r="N51" t="s">
        <v>391</v>
      </c>
      <c r="O51" t="s">
        <v>47</v>
      </c>
      <c r="Q51" t="s">
        <v>60</v>
      </c>
    </row>
    <row r="52" spans="1:19" x14ac:dyDescent="0.25">
      <c r="A52" t="s">
        <v>283</v>
      </c>
      <c r="B52" s="1" t="s">
        <v>392</v>
      </c>
      <c r="C52" t="s">
        <v>284</v>
      </c>
      <c r="D52" t="s">
        <v>393</v>
      </c>
      <c r="E52" t="s">
        <v>51</v>
      </c>
      <c r="F52">
        <v>0</v>
      </c>
      <c r="G52">
        <v>0</v>
      </c>
      <c r="M52" t="s">
        <v>394</v>
      </c>
      <c r="N52" t="s">
        <v>395</v>
      </c>
      <c r="O52" t="s">
        <v>47</v>
      </c>
      <c r="Q52" t="s">
        <v>60</v>
      </c>
    </row>
    <row r="53" spans="1:19" x14ac:dyDescent="0.25">
      <c r="A53" t="s">
        <v>283</v>
      </c>
      <c r="B53" s="1" t="s">
        <v>396</v>
      </c>
      <c r="C53" t="s">
        <v>284</v>
      </c>
      <c r="D53" t="s">
        <v>397</v>
      </c>
      <c r="E53" t="s">
        <v>51</v>
      </c>
      <c r="F53">
        <v>0</v>
      </c>
      <c r="G53">
        <v>0</v>
      </c>
      <c r="M53" t="s">
        <v>398</v>
      </c>
      <c r="N53" t="s">
        <v>399</v>
      </c>
      <c r="O53" t="s">
        <v>47</v>
      </c>
      <c r="Q53" t="s">
        <v>60</v>
      </c>
    </row>
    <row r="54" spans="1:19" x14ac:dyDescent="0.25">
      <c r="A54" t="s">
        <v>283</v>
      </c>
      <c r="B54" s="1" t="s">
        <v>396</v>
      </c>
      <c r="C54" t="s">
        <v>56</v>
      </c>
      <c r="D54" t="s">
        <v>397</v>
      </c>
      <c r="E54" t="s">
        <v>51</v>
      </c>
      <c r="F54">
        <v>0</v>
      </c>
      <c r="G54">
        <v>0</v>
      </c>
      <c r="M54" t="s">
        <v>398</v>
      </c>
      <c r="N54" t="s">
        <v>400</v>
      </c>
      <c r="O54" t="s">
        <v>47</v>
      </c>
      <c r="Q54" t="s">
        <v>60</v>
      </c>
      <c r="R54" t="b">
        <v>1</v>
      </c>
      <c r="S54" t="b">
        <v>1</v>
      </c>
    </row>
    <row r="55" spans="1:19" x14ac:dyDescent="0.25">
      <c r="A55" t="s">
        <v>283</v>
      </c>
      <c r="B55" s="1" t="s">
        <v>401</v>
      </c>
      <c r="C55" t="s">
        <v>56</v>
      </c>
      <c r="D55" t="s">
        <v>402</v>
      </c>
      <c r="E55" t="s">
        <v>51</v>
      </c>
      <c r="F55">
        <v>0</v>
      </c>
      <c r="G55">
        <v>0</v>
      </c>
      <c r="M55" t="s">
        <v>403</v>
      </c>
      <c r="N55" t="s">
        <v>404</v>
      </c>
      <c r="O55" t="s">
        <v>47</v>
      </c>
      <c r="Q55" t="s">
        <v>60</v>
      </c>
    </row>
    <row r="56" spans="1:19" x14ac:dyDescent="0.25">
      <c r="A56" t="s">
        <v>283</v>
      </c>
      <c r="B56" s="1" t="s">
        <v>405</v>
      </c>
      <c r="C56" t="s">
        <v>284</v>
      </c>
      <c r="D56" s="1" t="s">
        <v>405</v>
      </c>
      <c r="E56" s="5" t="s">
        <v>51</v>
      </c>
      <c r="F56" s="1">
        <v>2</v>
      </c>
      <c r="G56" s="5">
        <v>-1</v>
      </c>
      <c r="H56" s="1" t="s">
        <v>406</v>
      </c>
      <c r="I56" s="1" t="s">
        <v>406</v>
      </c>
      <c r="J56" s="5" t="s">
        <v>51</v>
      </c>
      <c r="K56" s="1">
        <v>2</v>
      </c>
      <c r="L56" s="5">
        <v>-1</v>
      </c>
      <c r="M56" t="s">
        <v>355</v>
      </c>
      <c r="N56" t="s">
        <v>407</v>
      </c>
      <c r="O56" t="s">
        <v>47</v>
      </c>
    </row>
    <row r="57" spans="1:19" x14ac:dyDescent="0.25">
      <c r="H57" s="1" t="s">
        <v>408</v>
      </c>
      <c r="I57" s="1" t="s">
        <v>408</v>
      </c>
      <c r="J57" s="5" t="s">
        <v>51</v>
      </c>
      <c r="K57" s="1">
        <v>2</v>
      </c>
      <c r="L57" s="5">
        <v>-1</v>
      </c>
      <c r="M57" t="s">
        <v>355</v>
      </c>
      <c r="N57" t="s">
        <v>407</v>
      </c>
      <c r="O57" t="s">
        <v>47</v>
      </c>
    </row>
    <row r="58" spans="1:19" x14ac:dyDescent="0.25">
      <c r="H58" s="1" t="s">
        <v>409</v>
      </c>
      <c r="I58" s="1" t="s">
        <v>409</v>
      </c>
      <c r="J58" s="5" t="s">
        <v>51</v>
      </c>
      <c r="K58" s="1">
        <v>2</v>
      </c>
      <c r="L58" s="5">
        <v>-1</v>
      </c>
      <c r="M58" t="s">
        <v>355</v>
      </c>
      <c r="N58" t="s">
        <v>407</v>
      </c>
      <c r="O58" t="s">
        <v>47</v>
      </c>
    </row>
    <row r="59" spans="1:19" x14ac:dyDescent="0.25">
      <c r="H59" s="1" t="s">
        <v>410</v>
      </c>
      <c r="I59" s="1" t="s">
        <v>410</v>
      </c>
      <c r="J59" s="5" t="s">
        <v>51</v>
      </c>
      <c r="K59" s="1">
        <v>2</v>
      </c>
      <c r="L59" s="5">
        <v>-1</v>
      </c>
      <c r="M59" t="s">
        <v>355</v>
      </c>
      <c r="N59" t="s">
        <v>407</v>
      </c>
      <c r="O59" t="s">
        <v>47</v>
      </c>
    </row>
    <row r="60" spans="1:19" x14ac:dyDescent="0.25">
      <c r="H60" s="1" t="s">
        <v>411</v>
      </c>
      <c r="I60" s="1" t="s">
        <v>411</v>
      </c>
      <c r="J60" s="5" t="s">
        <v>51</v>
      </c>
      <c r="K60" s="1">
        <v>2</v>
      </c>
      <c r="L60" s="5">
        <v>-1</v>
      </c>
      <c r="M60" t="s">
        <v>355</v>
      </c>
      <c r="N60" t="s">
        <v>407</v>
      </c>
      <c r="O60" t="s">
        <v>47</v>
      </c>
    </row>
    <row r="61" spans="1:19" x14ac:dyDescent="0.25">
      <c r="H61" s="1" t="s">
        <v>412</v>
      </c>
      <c r="I61" s="1" t="s">
        <v>412</v>
      </c>
      <c r="J61" s="5" t="s">
        <v>51</v>
      </c>
      <c r="K61" s="1">
        <v>2</v>
      </c>
      <c r="L61" s="5">
        <v>-1</v>
      </c>
      <c r="M61" t="s">
        <v>355</v>
      </c>
      <c r="N61" t="s">
        <v>407</v>
      </c>
      <c r="O61" t="s">
        <v>47</v>
      </c>
    </row>
    <row r="62" spans="1:19" x14ac:dyDescent="0.25">
      <c r="H62" s="1" t="s">
        <v>413</v>
      </c>
      <c r="I62" s="1" t="s">
        <v>413</v>
      </c>
      <c r="J62" s="5" t="s">
        <v>51</v>
      </c>
      <c r="K62" s="1">
        <v>2</v>
      </c>
      <c r="L62" s="5">
        <v>-1</v>
      </c>
      <c r="M62" t="s">
        <v>355</v>
      </c>
      <c r="N62" t="s">
        <v>407</v>
      </c>
      <c r="O62" t="s">
        <v>47</v>
      </c>
    </row>
    <row r="63" spans="1:19" x14ac:dyDescent="0.25">
      <c r="H63" s="1" t="s">
        <v>414</v>
      </c>
      <c r="I63" s="1" t="s">
        <v>414</v>
      </c>
      <c r="J63" s="5" t="s">
        <v>51</v>
      </c>
      <c r="K63" s="1">
        <v>2</v>
      </c>
      <c r="L63" s="5">
        <v>-1</v>
      </c>
      <c r="M63" t="s">
        <v>355</v>
      </c>
      <c r="N63" t="s">
        <v>407</v>
      </c>
      <c r="O63" t="s">
        <v>47</v>
      </c>
    </row>
    <row r="64" spans="1:19" x14ac:dyDescent="0.25">
      <c r="H64" s="1" t="s">
        <v>415</v>
      </c>
      <c r="I64" s="1" t="s">
        <v>415</v>
      </c>
      <c r="J64" s="5" t="s">
        <v>51</v>
      </c>
      <c r="K64" s="1">
        <v>2</v>
      </c>
      <c r="L64" s="5">
        <v>-1</v>
      </c>
      <c r="M64" t="s">
        <v>355</v>
      </c>
      <c r="N64" t="s">
        <v>407</v>
      </c>
      <c r="O64" t="s">
        <v>47</v>
      </c>
    </row>
    <row r="65" spans="1:19" x14ac:dyDescent="0.25">
      <c r="H65" s="13" t="s">
        <v>416</v>
      </c>
      <c r="I65" s="13" t="s">
        <v>416</v>
      </c>
      <c r="J65" s="14" t="s">
        <v>51</v>
      </c>
      <c r="K65" s="13">
        <v>2</v>
      </c>
      <c r="L65" s="14">
        <v>-1</v>
      </c>
      <c r="M65" t="s">
        <v>47</v>
      </c>
      <c r="N65" t="s">
        <v>407</v>
      </c>
      <c r="O65" t="s">
        <v>47</v>
      </c>
    </row>
    <row r="66" spans="1:19" x14ac:dyDescent="0.25">
      <c r="H66" s="13" t="s">
        <v>417</v>
      </c>
      <c r="I66" s="13" t="s">
        <v>417</v>
      </c>
      <c r="J66" s="14" t="s">
        <v>51</v>
      </c>
      <c r="K66" s="13">
        <v>2</v>
      </c>
      <c r="L66" s="14">
        <v>-1</v>
      </c>
      <c r="M66" t="s">
        <v>47</v>
      </c>
      <c r="N66" t="s">
        <v>407</v>
      </c>
      <c r="O66" t="s">
        <v>47</v>
      </c>
    </row>
    <row r="67" spans="1:19" x14ac:dyDescent="0.25">
      <c r="A67" t="s">
        <v>283</v>
      </c>
      <c r="B67" s="1" t="s">
        <v>418</v>
      </c>
      <c r="C67" t="s">
        <v>56</v>
      </c>
      <c r="D67" t="s">
        <v>405</v>
      </c>
      <c r="E67" t="s">
        <v>51</v>
      </c>
      <c r="F67">
        <v>0</v>
      </c>
      <c r="G67">
        <v>0</v>
      </c>
      <c r="M67" t="s">
        <v>355</v>
      </c>
      <c r="N67" t="s">
        <v>360</v>
      </c>
      <c r="O67" t="s">
        <v>47</v>
      </c>
      <c r="Q67" t="s">
        <v>60</v>
      </c>
      <c r="R67" t="b">
        <v>1</v>
      </c>
      <c r="S67" t="b">
        <v>1</v>
      </c>
    </row>
    <row r="68" spans="1:19" x14ac:dyDescent="0.25">
      <c r="A68" t="s">
        <v>283</v>
      </c>
      <c r="B68" s="1" t="s">
        <v>419</v>
      </c>
      <c r="C68" t="s">
        <v>284</v>
      </c>
      <c r="D68" s="1" t="s">
        <v>419</v>
      </c>
      <c r="E68" s="5" t="s">
        <v>51</v>
      </c>
      <c r="F68" s="1">
        <v>2</v>
      </c>
      <c r="G68" s="5">
        <v>-1</v>
      </c>
      <c r="H68" s="1" t="s">
        <v>420</v>
      </c>
      <c r="I68" s="1" t="s">
        <v>420</v>
      </c>
      <c r="J68" s="5" t="s">
        <v>51</v>
      </c>
      <c r="K68" s="1">
        <v>2</v>
      </c>
      <c r="L68" s="5">
        <v>-1</v>
      </c>
      <c r="M68" t="s">
        <v>363</v>
      </c>
      <c r="N68" t="s">
        <v>364</v>
      </c>
      <c r="O68" t="s">
        <v>47</v>
      </c>
    </row>
    <row r="69" spans="1:19" x14ac:dyDescent="0.25">
      <c r="H69" s="1" t="s">
        <v>421</v>
      </c>
      <c r="I69" s="1" t="s">
        <v>421</v>
      </c>
      <c r="J69" s="5" t="s">
        <v>51</v>
      </c>
      <c r="K69" s="1">
        <v>2</v>
      </c>
      <c r="L69" s="5">
        <v>-1</v>
      </c>
      <c r="M69" t="s">
        <v>363</v>
      </c>
      <c r="N69" t="s">
        <v>364</v>
      </c>
      <c r="O69" t="s">
        <v>47</v>
      </c>
    </row>
    <row r="70" spans="1:19" x14ac:dyDescent="0.25">
      <c r="H70" s="1" t="s">
        <v>422</v>
      </c>
      <c r="I70" s="1" t="s">
        <v>422</v>
      </c>
      <c r="J70" s="5" t="s">
        <v>51</v>
      </c>
      <c r="K70" s="1">
        <v>2</v>
      </c>
      <c r="L70" s="5">
        <v>-1</v>
      </c>
      <c r="M70" t="s">
        <v>363</v>
      </c>
      <c r="N70" t="s">
        <v>364</v>
      </c>
      <c r="O70" t="s">
        <v>47</v>
      </c>
    </row>
    <row r="71" spans="1:19" x14ac:dyDescent="0.25">
      <c r="H71" s="1" t="s">
        <v>423</v>
      </c>
      <c r="I71" s="1" t="s">
        <v>423</v>
      </c>
      <c r="J71" s="5" t="s">
        <v>51</v>
      </c>
      <c r="K71" s="1">
        <v>2</v>
      </c>
      <c r="L71" s="5">
        <v>-1</v>
      </c>
      <c r="M71" t="s">
        <v>363</v>
      </c>
      <c r="N71" t="s">
        <v>364</v>
      </c>
      <c r="O71" t="s">
        <v>47</v>
      </c>
    </row>
    <row r="72" spans="1:19" x14ac:dyDescent="0.25">
      <c r="H72" s="1" t="s">
        <v>424</v>
      </c>
      <c r="I72" s="1" t="s">
        <v>424</v>
      </c>
      <c r="J72" s="5" t="s">
        <v>51</v>
      </c>
      <c r="K72" s="1">
        <v>2</v>
      </c>
      <c r="L72" s="5">
        <v>-1</v>
      </c>
      <c r="M72" t="s">
        <v>363</v>
      </c>
      <c r="N72" t="s">
        <v>364</v>
      </c>
      <c r="O72" t="s">
        <v>47</v>
      </c>
    </row>
    <row r="73" spans="1:19" x14ac:dyDescent="0.25">
      <c r="H73" s="1" t="s">
        <v>425</v>
      </c>
      <c r="I73" s="1" t="s">
        <v>425</v>
      </c>
      <c r="J73" s="5" t="s">
        <v>51</v>
      </c>
      <c r="K73" s="1">
        <v>2</v>
      </c>
      <c r="L73" s="5">
        <v>-1</v>
      </c>
      <c r="M73" t="s">
        <v>363</v>
      </c>
      <c r="N73" t="s">
        <v>364</v>
      </c>
      <c r="O73" t="s">
        <v>47</v>
      </c>
    </row>
    <row r="74" spans="1:19" x14ac:dyDescent="0.25">
      <c r="H74" s="1" t="s">
        <v>426</v>
      </c>
      <c r="I74" s="1" t="s">
        <v>426</v>
      </c>
      <c r="J74" s="5" t="s">
        <v>51</v>
      </c>
      <c r="K74" s="1">
        <v>2</v>
      </c>
      <c r="L74" s="5">
        <v>-1</v>
      </c>
      <c r="M74" t="s">
        <v>363</v>
      </c>
      <c r="N74" t="s">
        <v>364</v>
      </c>
      <c r="O74" t="s">
        <v>47</v>
      </c>
    </row>
    <row r="75" spans="1:19" x14ac:dyDescent="0.25">
      <c r="H75" s="1" t="s">
        <v>427</v>
      </c>
      <c r="I75" s="1" t="s">
        <v>427</v>
      </c>
      <c r="J75" s="5" t="s">
        <v>51</v>
      </c>
      <c r="K75" s="1">
        <v>2</v>
      </c>
      <c r="L75" s="5">
        <v>-1</v>
      </c>
      <c r="M75" t="s">
        <v>363</v>
      </c>
      <c r="N75" t="s">
        <v>364</v>
      </c>
      <c r="O75" t="s">
        <v>47</v>
      </c>
    </row>
    <row r="76" spans="1:19" x14ac:dyDescent="0.25">
      <c r="A76" t="s">
        <v>283</v>
      </c>
      <c r="B76" s="1" t="s">
        <v>428</v>
      </c>
      <c r="C76" t="s">
        <v>56</v>
      </c>
      <c r="D76" t="s">
        <v>419</v>
      </c>
      <c r="E76" t="s">
        <v>51</v>
      </c>
      <c r="F76">
        <v>0</v>
      </c>
      <c r="G76">
        <v>0</v>
      </c>
      <c r="M76" t="s">
        <v>363</v>
      </c>
      <c r="N76" t="s">
        <v>372</v>
      </c>
      <c r="O76" t="s">
        <v>47</v>
      </c>
      <c r="Q76" t="s">
        <v>60</v>
      </c>
      <c r="R76" t="b">
        <v>1</v>
      </c>
      <c r="S76" t="b">
        <v>1</v>
      </c>
    </row>
    <row r="77" spans="1:19" x14ac:dyDescent="0.25">
      <c r="A77" t="s">
        <v>283</v>
      </c>
      <c r="B77" s="1" t="s">
        <v>429</v>
      </c>
      <c r="C77" t="s">
        <v>284</v>
      </c>
      <c r="D77" t="s">
        <v>430</v>
      </c>
      <c r="E77" t="s">
        <v>51</v>
      </c>
      <c r="F77">
        <v>0</v>
      </c>
      <c r="G77">
        <v>0</v>
      </c>
      <c r="M77" t="s">
        <v>375</v>
      </c>
      <c r="N77" t="s">
        <v>431</v>
      </c>
      <c r="O77" t="s">
        <v>47</v>
      </c>
      <c r="Q77" t="s">
        <v>60</v>
      </c>
    </row>
    <row r="78" spans="1:19" x14ac:dyDescent="0.25">
      <c r="A78" t="s">
        <v>283</v>
      </c>
      <c r="B78" s="1" t="s">
        <v>429</v>
      </c>
      <c r="C78" t="s">
        <v>56</v>
      </c>
      <c r="D78" t="s">
        <v>430</v>
      </c>
      <c r="E78" t="s">
        <v>51</v>
      </c>
      <c r="F78">
        <v>0</v>
      </c>
      <c r="G78">
        <v>0</v>
      </c>
      <c r="M78" t="s">
        <v>375</v>
      </c>
      <c r="N78" t="s">
        <v>431</v>
      </c>
      <c r="O78" t="s">
        <v>47</v>
      </c>
      <c r="Q78" t="s">
        <v>60</v>
      </c>
      <c r="R78" t="b">
        <v>1</v>
      </c>
      <c r="S78" t="b">
        <v>1</v>
      </c>
    </row>
    <row r="79" spans="1:19" x14ac:dyDescent="0.25">
      <c r="A79" t="s">
        <v>283</v>
      </c>
      <c r="B79" s="1" t="s">
        <v>432</v>
      </c>
      <c r="C79" t="s">
        <v>284</v>
      </c>
      <c r="D79" t="s">
        <v>433</v>
      </c>
      <c r="E79" t="s">
        <v>51</v>
      </c>
      <c r="F79">
        <v>0</v>
      </c>
      <c r="G79">
        <v>0</v>
      </c>
      <c r="M79" t="s">
        <v>434</v>
      </c>
      <c r="N79" t="s">
        <v>435</v>
      </c>
      <c r="O79" t="s">
        <v>47</v>
      </c>
      <c r="Q79" t="s">
        <v>60</v>
      </c>
    </row>
    <row r="80" spans="1:19" x14ac:dyDescent="0.25">
      <c r="A80" t="s">
        <v>283</v>
      </c>
      <c r="B80" s="1" t="s">
        <v>432</v>
      </c>
      <c r="C80" t="s">
        <v>56</v>
      </c>
      <c r="D80" t="s">
        <v>433</v>
      </c>
      <c r="E80" t="s">
        <v>51</v>
      </c>
      <c r="F80">
        <v>0</v>
      </c>
      <c r="G80">
        <v>0</v>
      </c>
      <c r="M80" t="s">
        <v>434</v>
      </c>
      <c r="N80" t="s">
        <v>436</v>
      </c>
      <c r="O80" t="s">
        <v>47</v>
      </c>
      <c r="Q80" t="s">
        <v>60</v>
      </c>
      <c r="R80" t="b">
        <v>1</v>
      </c>
      <c r="S80" t="b">
        <v>1</v>
      </c>
    </row>
    <row r="81" spans="1:21" x14ac:dyDescent="0.25">
      <c r="A81" t="s">
        <v>283</v>
      </c>
      <c r="B81" s="1" t="s">
        <v>437</v>
      </c>
      <c r="C81" t="s">
        <v>284</v>
      </c>
      <c r="D81" s="1" t="s">
        <v>437</v>
      </c>
      <c r="E81" s="1" t="s">
        <v>437</v>
      </c>
      <c r="F81" s="1">
        <v>2</v>
      </c>
      <c r="G81" s="1">
        <v>2</v>
      </c>
      <c r="H81" s="1" t="s">
        <v>438</v>
      </c>
      <c r="I81" s="1" t="s">
        <v>438</v>
      </c>
      <c r="J81" s="1" t="s">
        <v>439</v>
      </c>
      <c r="K81" s="1">
        <v>2</v>
      </c>
      <c r="L81" s="1">
        <v>2</v>
      </c>
      <c r="M81" t="s">
        <v>440</v>
      </c>
      <c r="N81" t="s">
        <v>441</v>
      </c>
      <c r="O81" t="s">
        <v>442</v>
      </c>
      <c r="P81">
        <v>98.1</v>
      </c>
    </row>
    <row r="82" spans="1:21" x14ac:dyDescent="0.25">
      <c r="H82" s="1" t="s">
        <v>443</v>
      </c>
      <c r="I82" s="1" t="s">
        <v>443</v>
      </c>
      <c r="J82" s="5" t="s">
        <v>51</v>
      </c>
      <c r="K82" s="1">
        <v>2</v>
      </c>
      <c r="L82" s="5">
        <v>-1</v>
      </c>
      <c r="M82" t="s">
        <v>440</v>
      </c>
      <c r="N82" t="s">
        <v>441</v>
      </c>
      <c r="O82" t="s">
        <v>47</v>
      </c>
    </row>
    <row r="83" spans="1:21" x14ac:dyDescent="0.25">
      <c r="H83" s="13" t="s">
        <v>765</v>
      </c>
      <c r="I83" s="14" t="s">
        <v>51</v>
      </c>
      <c r="J83" s="14" t="s">
        <v>51</v>
      </c>
      <c r="K83" s="14">
        <v>-1</v>
      </c>
      <c r="L83" s="14">
        <v>-1</v>
      </c>
      <c r="M83" t="s">
        <v>440</v>
      </c>
      <c r="N83" t="s">
        <v>47</v>
      </c>
      <c r="Q83" t="s">
        <v>753</v>
      </c>
    </row>
    <row r="84" spans="1:21" x14ac:dyDescent="0.25">
      <c r="A84" t="s">
        <v>283</v>
      </c>
      <c r="B84" s="5" t="s">
        <v>818</v>
      </c>
      <c r="C84" t="s">
        <v>56</v>
      </c>
      <c r="D84" t="s">
        <v>437</v>
      </c>
      <c r="E84" s="5" t="s">
        <v>51</v>
      </c>
      <c r="F84">
        <v>0</v>
      </c>
      <c r="G84">
        <v>0</v>
      </c>
      <c r="M84" t="s">
        <v>440</v>
      </c>
      <c r="N84" t="s">
        <v>444</v>
      </c>
      <c r="O84" t="s">
        <v>47</v>
      </c>
      <c r="Q84" t="s">
        <v>60</v>
      </c>
      <c r="R84" t="b">
        <v>1</v>
      </c>
      <c r="S84" t="b">
        <v>1</v>
      </c>
    </row>
    <row r="85" spans="1:21" x14ac:dyDescent="0.25">
      <c r="A85" t="s">
        <v>283</v>
      </c>
      <c r="B85" s="1" t="s">
        <v>445</v>
      </c>
      <c r="C85" t="s">
        <v>284</v>
      </c>
      <c r="D85" s="1" t="s">
        <v>445</v>
      </c>
      <c r="E85" s="5" t="s">
        <v>51</v>
      </c>
      <c r="F85" s="1">
        <v>2</v>
      </c>
      <c r="G85" s="5">
        <v>-1</v>
      </c>
      <c r="H85" s="1" t="s">
        <v>446</v>
      </c>
      <c r="I85" s="1" t="s">
        <v>446</v>
      </c>
      <c r="J85" s="5" t="s">
        <v>51</v>
      </c>
      <c r="K85" s="1">
        <v>2</v>
      </c>
      <c r="L85" s="5">
        <v>-1</v>
      </c>
      <c r="M85" t="s">
        <v>447</v>
      </c>
      <c r="N85" t="s">
        <v>448</v>
      </c>
      <c r="O85" t="s">
        <v>47</v>
      </c>
    </row>
    <row r="86" spans="1:21" x14ac:dyDescent="0.25">
      <c r="H86" s="1" t="s">
        <v>449</v>
      </c>
      <c r="I86" s="1" t="s">
        <v>449</v>
      </c>
      <c r="J86" s="5" t="s">
        <v>51</v>
      </c>
      <c r="K86" s="1">
        <v>2</v>
      </c>
      <c r="L86" s="5">
        <v>-1</v>
      </c>
      <c r="M86" t="s">
        <v>447</v>
      </c>
      <c r="N86" t="s">
        <v>448</v>
      </c>
      <c r="O86" t="s">
        <v>47</v>
      </c>
    </row>
    <row r="87" spans="1:21" x14ac:dyDescent="0.25">
      <c r="H87" s="1" t="s">
        <v>450</v>
      </c>
      <c r="I87" s="1" t="s">
        <v>450</v>
      </c>
      <c r="J87" s="5" t="s">
        <v>51</v>
      </c>
      <c r="K87" s="1">
        <v>2</v>
      </c>
      <c r="L87" s="5">
        <v>-1</v>
      </c>
      <c r="M87" t="s">
        <v>447</v>
      </c>
      <c r="N87" t="s">
        <v>448</v>
      </c>
      <c r="O87" t="s">
        <v>47</v>
      </c>
    </row>
    <row r="88" spans="1:21" x14ac:dyDescent="0.25">
      <c r="A88" t="s">
        <v>283</v>
      </c>
      <c r="B88" s="1" t="s">
        <v>445</v>
      </c>
      <c r="C88" t="s">
        <v>56</v>
      </c>
      <c r="D88" s="1" t="s">
        <v>445</v>
      </c>
      <c r="E88" s="5" t="s">
        <v>51</v>
      </c>
      <c r="F88" s="1">
        <v>2</v>
      </c>
      <c r="G88" s="5">
        <v>-1</v>
      </c>
      <c r="H88" s="1" t="s">
        <v>446</v>
      </c>
      <c r="I88" s="1" t="s">
        <v>446</v>
      </c>
      <c r="J88" s="5" t="s">
        <v>51</v>
      </c>
      <c r="K88" s="1">
        <v>2</v>
      </c>
      <c r="L88" s="5">
        <v>-1</v>
      </c>
      <c r="M88" t="s">
        <v>447</v>
      </c>
      <c r="N88" t="s">
        <v>448</v>
      </c>
      <c r="O88" t="s">
        <v>47</v>
      </c>
      <c r="R88" t="b">
        <v>1</v>
      </c>
      <c r="S88" t="b">
        <v>1</v>
      </c>
      <c r="T88" t="b">
        <v>1</v>
      </c>
      <c r="U88" t="b">
        <v>1</v>
      </c>
    </row>
    <row r="89" spans="1:21" x14ac:dyDescent="0.25">
      <c r="A89" t="s">
        <v>283</v>
      </c>
      <c r="B89" s="1" t="s">
        <v>451</v>
      </c>
      <c r="C89" t="s">
        <v>284</v>
      </c>
      <c r="D89" s="1" t="s">
        <v>451</v>
      </c>
      <c r="E89" s="1" t="s">
        <v>451</v>
      </c>
      <c r="F89" s="1">
        <v>2</v>
      </c>
      <c r="G89" s="1">
        <v>2</v>
      </c>
      <c r="H89" s="1" t="s">
        <v>452</v>
      </c>
      <c r="I89" s="1" t="s">
        <v>452</v>
      </c>
      <c r="J89" s="1" t="s">
        <v>453</v>
      </c>
      <c r="K89" s="1">
        <v>2</v>
      </c>
      <c r="L89" s="1">
        <v>2</v>
      </c>
      <c r="M89" t="s">
        <v>387</v>
      </c>
      <c r="N89" t="s">
        <v>454</v>
      </c>
      <c r="O89" t="s">
        <v>455</v>
      </c>
      <c r="P89">
        <v>96.2</v>
      </c>
    </row>
    <row r="90" spans="1:21" x14ac:dyDescent="0.25">
      <c r="B90" s="1"/>
      <c r="D90" s="1"/>
      <c r="E90" s="1"/>
      <c r="F90" s="1"/>
      <c r="G90" s="1"/>
      <c r="H90" s="13" t="s">
        <v>766</v>
      </c>
      <c r="I90" s="14" t="s">
        <v>51</v>
      </c>
      <c r="J90" s="14" t="s">
        <v>51</v>
      </c>
      <c r="K90" s="14">
        <v>-1</v>
      </c>
      <c r="L90" s="14">
        <v>-1</v>
      </c>
      <c r="M90" t="s">
        <v>387</v>
      </c>
      <c r="N90" t="s">
        <v>47</v>
      </c>
      <c r="Q90" t="s">
        <v>767</v>
      </c>
    </row>
    <row r="91" spans="1:21" x14ac:dyDescent="0.25">
      <c r="A91" t="s">
        <v>283</v>
      </c>
      <c r="B91" s="1" t="s">
        <v>456</v>
      </c>
      <c r="C91" t="s">
        <v>56</v>
      </c>
      <c r="D91" t="s">
        <v>451</v>
      </c>
      <c r="E91" t="s">
        <v>51</v>
      </c>
      <c r="F91">
        <v>0</v>
      </c>
      <c r="G91">
        <v>0</v>
      </c>
      <c r="M91" t="s">
        <v>387</v>
      </c>
      <c r="N91" t="s">
        <v>388</v>
      </c>
      <c r="O91" t="s">
        <v>47</v>
      </c>
      <c r="Q91" t="s">
        <v>60</v>
      </c>
      <c r="R91" t="b">
        <v>1</v>
      </c>
      <c r="S91" t="b">
        <v>1</v>
      </c>
    </row>
    <row r="92" spans="1:21" x14ac:dyDescent="0.25">
      <c r="A92" t="s">
        <v>283</v>
      </c>
      <c r="B92" s="1" t="s">
        <v>457</v>
      </c>
      <c r="C92" t="s">
        <v>284</v>
      </c>
      <c r="D92" s="1" t="s">
        <v>457</v>
      </c>
      <c r="E92" s="1" t="s">
        <v>457</v>
      </c>
      <c r="F92" s="1">
        <v>2</v>
      </c>
      <c r="G92" s="1">
        <v>2</v>
      </c>
      <c r="H92" s="1" t="s">
        <v>458</v>
      </c>
      <c r="I92" s="1" t="s">
        <v>458</v>
      </c>
      <c r="J92" s="1" t="s">
        <v>459</v>
      </c>
      <c r="K92" s="1">
        <v>2</v>
      </c>
      <c r="L92" s="1">
        <v>2</v>
      </c>
      <c r="M92" t="s">
        <v>335</v>
      </c>
      <c r="N92" t="s">
        <v>460</v>
      </c>
      <c r="O92" t="s">
        <v>461</v>
      </c>
      <c r="P92">
        <v>98.1</v>
      </c>
    </row>
    <row r="93" spans="1:21" x14ac:dyDescent="0.25">
      <c r="B93" s="1"/>
      <c r="D93" s="1"/>
      <c r="E93" s="1"/>
      <c r="F93" s="1"/>
      <c r="G93" s="1"/>
      <c r="H93" s="13" t="s">
        <v>768</v>
      </c>
      <c r="I93" s="14" t="s">
        <v>51</v>
      </c>
      <c r="J93" s="14" t="s">
        <v>51</v>
      </c>
      <c r="K93" s="14">
        <v>-1</v>
      </c>
      <c r="L93" s="14">
        <v>-1</v>
      </c>
      <c r="M93" t="s">
        <v>335</v>
      </c>
      <c r="N93" t="s">
        <v>47</v>
      </c>
      <c r="Q93" t="s">
        <v>753</v>
      </c>
    </row>
    <row r="94" spans="1:21" x14ac:dyDescent="0.25">
      <c r="B94" s="1"/>
      <c r="D94" s="1"/>
      <c r="E94" s="1"/>
      <c r="F94" s="1"/>
      <c r="G94" s="1"/>
      <c r="H94" s="13" t="s">
        <v>769</v>
      </c>
      <c r="I94" s="14" t="s">
        <v>51</v>
      </c>
      <c r="J94" s="14" t="s">
        <v>51</v>
      </c>
      <c r="K94" s="14">
        <v>-1</v>
      </c>
      <c r="L94" s="14">
        <v>-1</v>
      </c>
      <c r="M94" t="s">
        <v>335</v>
      </c>
      <c r="N94" t="s">
        <v>47</v>
      </c>
      <c r="Q94" t="s">
        <v>753</v>
      </c>
    </row>
    <row r="95" spans="1:21" x14ac:dyDescent="0.25">
      <c r="A95" t="s">
        <v>283</v>
      </c>
      <c r="B95" s="1" t="s">
        <v>462</v>
      </c>
      <c r="C95" t="s">
        <v>56</v>
      </c>
      <c r="D95" t="s">
        <v>457</v>
      </c>
      <c r="E95" t="s">
        <v>51</v>
      </c>
      <c r="F95">
        <v>0</v>
      </c>
      <c r="G95">
        <v>0</v>
      </c>
      <c r="M95" t="s">
        <v>335</v>
      </c>
      <c r="N95" t="s">
        <v>391</v>
      </c>
      <c r="O95" t="s">
        <v>47</v>
      </c>
      <c r="Q95" t="s">
        <v>60</v>
      </c>
      <c r="R95" t="b">
        <v>1</v>
      </c>
      <c r="S95" t="b">
        <v>1</v>
      </c>
    </row>
    <row r="96" spans="1:21" x14ac:dyDescent="0.25">
      <c r="A96" t="s">
        <v>283</v>
      </c>
      <c r="B96" s="1" t="s">
        <v>463</v>
      </c>
      <c r="C96" t="s">
        <v>284</v>
      </c>
      <c r="D96" s="1" t="s">
        <v>463</v>
      </c>
      <c r="E96" s="1" t="s">
        <v>463</v>
      </c>
      <c r="F96" s="1">
        <v>2</v>
      </c>
      <c r="G96" s="1">
        <v>2</v>
      </c>
      <c r="H96" s="1" t="s">
        <v>464</v>
      </c>
      <c r="I96" s="1" t="s">
        <v>464</v>
      </c>
      <c r="J96" s="1" t="s">
        <v>465</v>
      </c>
      <c r="K96" s="1">
        <v>2</v>
      </c>
      <c r="L96" s="1">
        <v>2</v>
      </c>
      <c r="M96" t="s">
        <v>318</v>
      </c>
      <c r="N96" t="s">
        <v>466</v>
      </c>
      <c r="O96" t="s">
        <v>467</v>
      </c>
      <c r="P96">
        <v>98.1</v>
      </c>
    </row>
    <row r="97" spans="1:19" x14ac:dyDescent="0.25">
      <c r="B97" s="1"/>
      <c r="D97" s="1"/>
      <c r="E97" s="1"/>
      <c r="F97" s="1"/>
      <c r="G97" s="1"/>
      <c r="H97" s="13" t="s">
        <v>770</v>
      </c>
      <c r="I97" s="14" t="s">
        <v>51</v>
      </c>
      <c r="J97" s="14" t="s">
        <v>51</v>
      </c>
      <c r="K97" s="14">
        <v>-1</v>
      </c>
      <c r="L97" s="14">
        <v>-1</v>
      </c>
      <c r="M97" t="s">
        <v>318</v>
      </c>
      <c r="N97" t="s">
        <v>47</v>
      </c>
      <c r="Q97" t="s">
        <v>753</v>
      </c>
    </row>
    <row r="98" spans="1:19" x14ac:dyDescent="0.25">
      <c r="H98" s="1" t="s">
        <v>468</v>
      </c>
      <c r="I98" s="1" t="s">
        <v>468</v>
      </c>
      <c r="J98" s="5" t="s">
        <v>51</v>
      </c>
      <c r="K98" s="1">
        <v>2</v>
      </c>
      <c r="L98" s="5">
        <v>-1</v>
      </c>
      <c r="M98" t="s">
        <v>318</v>
      </c>
      <c r="N98" t="s">
        <v>466</v>
      </c>
      <c r="O98" t="s">
        <v>47</v>
      </c>
    </row>
    <row r="99" spans="1:19" x14ac:dyDescent="0.25">
      <c r="A99" t="s">
        <v>283</v>
      </c>
      <c r="B99" s="1" t="s">
        <v>469</v>
      </c>
      <c r="C99" t="s">
        <v>56</v>
      </c>
      <c r="D99" t="s">
        <v>463</v>
      </c>
      <c r="E99" t="s">
        <v>51</v>
      </c>
      <c r="F99">
        <v>0</v>
      </c>
      <c r="G99">
        <v>0</v>
      </c>
      <c r="M99" t="s">
        <v>318</v>
      </c>
      <c r="N99" t="s">
        <v>470</v>
      </c>
      <c r="O99" t="s">
        <v>47</v>
      </c>
      <c r="Q99" t="s">
        <v>60</v>
      </c>
      <c r="R99" t="b">
        <v>1</v>
      </c>
      <c r="S99" t="b">
        <v>1</v>
      </c>
    </row>
    <row r="100" spans="1:19" x14ac:dyDescent="0.25">
      <c r="A100" t="s">
        <v>283</v>
      </c>
      <c r="B100" s="1" t="s">
        <v>471</v>
      </c>
      <c r="C100" t="s">
        <v>284</v>
      </c>
      <c r="D100" t="s">
        <v>472</v>
      </c>
      <c r="E100" t="s">
        <v>51</v>
      </c>
      <c r="F100">
        <v>0</v>
      </c>
      <c r="G100">
        <v>0</v>
      </c>
      <c r="M100" t="s">
        <v>473</v>
      </c>
      <c r="N100" t="s">
        <v>399</v>
      </c>
      <c r="O100" t="s">
        <v>47</v>
      </c>
      <c r="Q100" t="s">
        <v>60</v>
      </c>
    </row>
    <row r="101" spans="1:19" x14ac:dyDescent="0.25">
      <c r="A101" t="s">
        <v>283</v>
      </c>
      <c r="B101" s="1" t="s">
        <v>474</v>
      </c>
      <c r="C101" t="s">
        <v>284</v>
      </c>
      <c r="D101" t="s">
        <v>475</v>
      </c>
      <c r="E101" t="s">
        <v>51</v>
      </c>
      <c r="F101">
        <v>0</v>
      </c>
      <c r="G101">
        <v>0</v>
      </c>
      <c r="M101" t="s">
        <v>476</v>
      </c>
      <c r="N101" t="s">
        <v>404</v>
      </c>
      <c r="O101" t="s">
        <v>47</v>
      </c>
      <c r="Q101" t="s">
        <v>60</v>
      </c>
    </row>
    <row r="102" spans="1:19" x14ac:dyDescent="0.25">
      <c r="A102" t="s">
        <v>283</v>
      </c>
      <c r="B102" s="1" t="s">
        <v>477</v>
      </c>
      <c r="C102" t="s">
        <v>284</v>
      </c>
      <c r="D102" s="1" t="s">
        <v>477</v>
      </c>
      <c r="E102" s="1" t="s">
        <v>477</v>
      </c>
      <c r="F102" s="1">
        <v>2</v>
      </c>
      <c r="G102" s="1">
        <v>2</v>
      </c>
      <c r="H102" s="1" t="s">
        <v>478</v>
      </c>
      <c r="I102" s="1" t="s">
        <v>478</v>
      </c>
      <c r="J102" s="1" t="s">
        <v>479</v>
      </c>
      <c r="K102" s="1">
        <v>2</v>
      </c>
      <c r="L102" s="1">
        <v>2</v>
      </c>
      <c r="M102" t="s">
        <v>355</v>
      </c>
      <c r="N102" t="s">
        <v>407</v>
      </c>
      <c r="O102" t="s">
        <v>480</v>
      </c>
      <c r="P102">
        <v>97.8</v>
      </c>
    </row>
    <row r="103" spans="1:19" x14ac:dyDescent="0.25">
      <c r="H103" s="1" t="s">
        <v>481</v>
      </c>
      <c r="I103" s="1" t="s">
        <v>481</v>
      </c>
      <c r="J103" s="5" t="s">
        <v>51</v>
      </c>
      <c r="K103" s="1">
        <v>2</v>
      </c>
      <c r="L103" s="5">
        <v>-1</v>
      </c>
      <c r="M103" t="s">
        <v>355</v>
      </c>
      <c r="N103" t="s">
        <v>407</v>
      </c>
      <c r="O103" t="s">
        <v>47</v>
      </c>
    </row>
    <row r="104" spans="1:19" x14ac:dyDescent="0.25">
      <c r="H104" s="13" t="s">
        <v>771</v>
      </c>
      <c r="I104" s="14" t="s">
        <v>51</v>
      </c>
      <c r="J104" s="14" t="s">
        <v>51</v>
      </c>
      <c r="K104" s="14">
        <v>-1</v>
      </c>
      <c r="L104" s="14">
        <v>-1</v>
      </c>
      <c r="M104" t="s">
        <v>355</v>
      </c>
      <c r="N104" t="s">
        <v>47</v>
      </c>
      <c r="Q104" t="s">
        <v>753</v>
      </c>
    </row>
    <row r="105" spans="1:19" x14ac:dyDescent="0.25">
      <c r="H105" s="13" t="s">
        <v>772</v>
      </c>
      <c r="I105" s="14" t="s">
        <v>51</v>
      </c>
      <c r="J105" s="14" t="s">
        <v>51</v>
      </c>
      <c r="K105" s="14">
        <v>-1</v>
      </c>
      <c r="L105" s="14">
        <v>-1</v>
      </c>
      <c r="M105" t="s">
        <v>355</v>
      </c>
      <c r="N105" t="s">
        <v>47</v>
      </c>
      <c r="Q105" t="s">
        <v>753</v>
      </c>
    </row>
    <row r="106" spans="1:19" x14ac:dyDescent="0.25">
      <c r="A106" t="s">
        <v>283</v>
      </c>
      <c r="B106" s="1" t="s">
        <v>482</v>
      </c>
      <c r="C106" t="s">
        <v>56</v>
      </c>
      <c r="D106" t="s">
        <v>477</v>
      </c>
      <c r="E106" t="s">
        <v>51</v>
      </c>
      <c r="F106">
        <v>0</v>
      </c>
      <c r="G106">
        <v>0</v>
      </c>
      <c r="M106" t="s">
        <v>355</v>
      </c>
      <c r="N106" t="s">
        <v>360</v>
      </c>
      <c r="O106" t="s">
        <v>47</v>
      </c>
      <c r="Q106" t="s">
        <v>60</v>
      </c>
      <c r="R106" t="b">
        <v>1</v>
      </c>
      <c r="S106" t="b">
        <v>1</v>
      </c>
    </row>
    <row r="107" spans="1:19" x14ac:dyDescent="0.25">
      <c r="A107" t="s">
        <v>283</v>
      </c>
      <c r="B107" s="1" t="s">
        <v>483</v>
      </c>
      <c r="C107" t="s">
        <v>284</v>
      </c>
      <c r="D107" s="1" t="s">
        <v>483</v>
      </c>
      <c r="E107" s="1" t="s">
        <v>483</v>
      </c>
      <c r="F107" s="1">
        <v>2</v>
      </c>
      <c r="G107" s="1">
        <v>2</v>
      </c>
      <c r="H107" s="1" t="s">
        <v>484</v>
      </c>
      <c r="I107" s="1" t="s">
        <v>484</v>
      </c>
      <c r="J107" s="1" t="s">
        <v>485</v>
      </c>
      <c r="K107" s="1">
        <v>2</v>
      </c>
      <c r="L107" s="1">
        <v>2</v>
      </c>
      <c r="M107" t="s">
        <v>363</v>
      </c>
      <c r="N107" t="s">
        <v>486</v>
      </c>
      <c r="O107" t="s">
        <v>487</v>
      </c>
      <c r="P107">
        <v>98.4</v>
      </c>
    </row>
    <row r="108" spans="1:19" x14ac:dyDescent="0.25">
      <c r="H108" s="1" t="s">
        <v>488</v>
      </c>
      <c r="I108" s="1" t="s">
        <v>488</v>
      </c>
      <c r="J108" s="5" t="s">
        <v>51</v>
      </c>
      <c r="K108" s="1">
        <v>2</v>
      </c>
      <c r="L108" s="5">
        <v>-1</v>
      </c>
      <c r="M108" t="s">
        <v>363</v>
      </c>
      <c r="N108" t="s">
        <v>486</v>
      </c>
      <c r="O108" t="s">
        <v>47</v>
      </c>
    </row>
    <row r="109" spans="1:19" x14ac:dyDescent="0.25">
      <c r="H109" s="13" t="s">
        <v>771</v>
      </c>
      <c r="I109" s="14" t="s">
        <v>51</v>
      </c>
      <c r="J109" s="14" t="s">
        <v>51</v>
      </c>
      <c r="K109" s="14">
        <v>-1</v>
      </c>
      <c r="L109" s="14">
        <v>-1</v>
      </c>
      <c r="M109" t="s">
        <v>355</v>
      </c>
      <c r="N109" t="s">
        <v>47</v>
      </c>
      <c r="Q109" t="s">
        <v>753</v>
      </c>
    </row>
    <row r="110" spans="1:19" x14ac:dyDescent="0.25">
      <c r="H110" s="13" t="s">
        <v>772</v>
      </c>
      <c r="I110" s="14" t="s">
        <v>51</v>
      </c>
      <c r="J110" s="14" t="s">
        <v>51</v>
      </c>
      <c r="K110" s="14">
        <v>-1</v>
      </c>
      <c r="L110" s="14">
        <v>-1</v>
      </c>
      <c r="M110" t="s">
        <v>355</v>
      </c>
      <c r="N110" t="s">
        <v>47</v>
      </c>
      <c r="Q110" t="s">
        <v>753</v>
      </c>
    </row>
    <row r="111" spans="1:19" x14ac:dyDescent="0.25">
      <c r="A111" t="s">
        <v>283</v>
      </c>
      <c r="B111" s="1" t="s">
        <v>489</v>
      </c>
      <c r="C111" t="s">
        <v>56</v>
      </c>
      <c r="D111" t="s">
        <v>483</v>
      </c>
      <c r="E111" t="s">
        <v>51</v>
      </c>
      <c r="F111">
        <v>0</v>
      </c>
      <c r="G111">
        <v>0</v>
      </c>
      <c r="M111" t="s">
        <v>363</v>
      </c>
      <c r="N111" t="s">
        <v>490</v>
      </c>
      <c r="O111" t="s">
        <v>47</v>
      </c>
      <c r="Q111" t="s">
        <v>60</v>
      </c>
      <c r="R111" t="b">
        <v>1</v>
      </c>
      <c r="S111" t="b">
        <v>1</v>
      </c>
    </row>
    <row r="112" spans="1:19" x14ac:dyDescent="0.25">
      <c r="A112" t="s">
        <v>283</v>
      </c>
      <c r="B112" s="1" t="s">
        <v>491</v>
      </c>
      <c r="C112" t="s">
        <v>284</v>
      </c>
      <c r="D112" t="s">
        <v>492</v>
      </c>
      <c r="E112" t="s">
        <v>51</v>
      </c>
      <c r="F112">
        <v>0</v>
      </c>
      <c r="G112">
        <v>0</v>
      </c>
      <c r="M112" t="s">
        <v>375</v>
      </c>
      <c r="N112" t="s">
        <v>431</v>
      </c>
      <c r="O112" t="s">
        <v>47</v>
      </c>
      <c r="Q112" t="s">
        <v>60</v>
      </c>
    </row>
    <row r="113" spans="1:19" x14ac:dyDescent="0.25">
      <c r="A113" t="s">
        <v>283</v>
      </c>
      <c r="B113" s="1" t="s">
        <v>493</v>
      </c>
      <c r="C113" t="s">
        <v>284</v>
      </c>
      <c r="D113" t="s">
        <v>494</v>
      </c>
      <c r="E113" t="s">
        <v>51</v>
      </c>
      <c r="F113">
        <v>0</v>
      </c>
      <c r="G113">
        <v>0</v>
      </c>
      <c r="M113" t="s">
        <v>324</v>
      </c>
      <c r="N113" t="s">
        <v>332</v>
      </c>
      <c r="O113" t="s">
        <v>47</v>
      </c>
      <c r="Q113" t="s">
        <v>60</v>
      </c>
    </row>
    <row r="114" spans="1:19" x14ac:dyDescent="0.25">
      <c r="A114" t="s">
        <v>283</v>
      </c>
      <c r="B114" s="1" t="s">
        <v>495</v>
      </c>
      <c r="C114" t="s">
        <v>284</v>
      </c>
      <c r="D114" t="s">
        <v>496</v>
      </c>
      <c r="E114" t="s">
        <v>51</v>
      </c>
      <c r="F114">
        <v>0</v>
      </c>
      <c r="G114">
        <v>0</v>
      </c>
      <c r="M114" t="s">
        <v>497</v>
      </c>
      <c r="N114" t="s">
        <v>498</v>
      </c>
      <c r="O114" t="s">
        <v>47</v>
      </c>
      <c r="Q114" t="s">
        <v>60</v>
      </c>
    </row>
    <row r="115" spans="1:19" x14ac:dyDescent="0.25">
      <c r="A115" t="s">
        <v>283</v>
      </c>
      <c r="B115" s="1" t="s">
        <v>495</v>
      </c>
      <c r="C115" t="s">
        <v>56</v>
      </c>
      <c r="D115" t="s">
        <v>496</v>
      </c>
      <c r="E115" t="s">
        <v>51</v>
      </c>
      <c r="F115">
        <v>0</v>
      </c>
      <c r="G115">
        <v>0</v>
      </c>
      <c r="M115" t="s">
        <v>497</v>
      </c>
      <c r="N115" t="s">
        <v>498</v>
      </c>
      <c r="O115" t="s">
        <v>47</v>
      </c>
      <c r="Q115" t="s">
        <v>60</v>
      </c>
      <c r="R115" t="b">
        <v>1</v>
      </c>
      <c r="S115" t="b">
        <v>1</v>
      </c>
    </row>
    <row r="116" spans="1:19" x14ac:dyDescent="0.25">
      <c r="A116" t="s">
        <v>283</v>
      </c>
      <c r="B116" s="1" t="s">
        <v>499</v>
      </c>
      <c r="C116" t="s">
        <v>284</v>
      </c>
      <c r="D116" s="1" t="s">
        <v>499</v>
      </c>
      <c r="E116" s="5" t="s">
        <v>51</v>
      </c>
      <c r="F116" s="1">
        <v>2</v>
      </c>
      <c r="G116" s="5">
        <v>-1</v>
      </c>
      <c r="H116" s="1" t="s">
        <v>500</v>
      </c>
      <c r="I116" s="1" t="s">
        <v>500</v>
      </c>
      <c r="J116" s="5" t="s">
        <v>51</v>
      </c>
      <c r="K116" s="1">
        <v>2</v>
      </c>
      <c r="L116" s="5">
        <v>-1</v>
      </c>
      <c r="M116" t="s">
        <v>434</v>
      </c>
      <c r="N116" t="s">
        <v>501</v>
      </c>
      <c r="O116" t="s">
        <v>47</v>
      </c>
    </row>
    <row r="117" spans="1:19" x14ac:dyDescent="0.25">
      <c r="B117" s="1"/>
      <c r="D117" s="1"/>
      <c r="E117" s="5"/>
      <c r="F117" s="1"/>
      <c r="G117" s="5"/>
      <c r="H117" s="13" t="s">
        <v>773</v>
      </c>
      <c r="I117" s="14" t="s">
        <v>51</v>
      </c>
      <c r="J117" s="5" t="s">
        <v>51</v>
      </c>
      <c r="K117" s="14">
        <v>-1</v>
      </c>
      <c r="L117" s="14">
        <v>-1</v>
      </c>
      <c r="M117" t="s">
        <v>434</v>
      </c>
      <c r="N117" t="s">
        <v>47</v>
      </c>
      <c r="Q117" t="s">
        <v>753</v>
      </c>
    </row>
    <row r="118" spans="1:19" x14ac:dyDescent="0.25">
      <c r="B118" s="1"/>
      <c r="D118" s="1"/>
      <c r="E118" s="5"/>
      <c r="F118" s="1"/>
      <c r="G118" s="5"/>
      <c r="H118" s="13" t="s">
        <v>774</v>
      </c>
      <c r="I118" s="14" t="s">
        <v>51</v>
      </c>
      <c r="J118" s="5" t="s">
        <v>51</v>
      </c>
      <c r="K118" s="14">
        <v>-1</v>
      </c>
      <c r="L118" s="14">
        <v>-1</v>
      </c>
      <c r="M118" t="s">
        <v>434</v>
      </c>
      <c r="N118" t="s">
        <v>47</v>
      </c>
      <c r="Q118" t="s">
        <v>753</v>
      </c>
    </row>
    <row r="119" spans="1:19" x14ac:dyDescent="0.25">
      <c r="H119" s="1" t="s">
        <v>502</v>
      </c>
      <c r="I119" s="1" t="s">
        <v>502</v>
      </c>
      <c r="J119" s="5" t="s">
        <v>51</v>
      </c>
      <c r="K119" s="1">
        <v>2</v>
      </c>
      <c r="L119" s="5">
        <v>-1</v>
      </c>
      <c r="M119" t="s">
        <v>434</v>
      </c>
      <c r="N119" t="s">
        <v>501</v>
      </c>
      <c r="O119" t="s">
        <v>47</v>
      </c>
    </row>
    <row r="120" spans="1:19" x14ac:dyDescent="0.25">
      <c r="A120" t="s">
        <v>283</v>
      </c>
      <c r="B120" s="1" t="s">
        <v>503</v>
      </c>
      <c r="C120" t="s">
        <v>56</v>
      </c>
      <c r="D120" t="s">
        <v>499</v>
      </c>
      <c r="E120" t="s">
        <v>51</v>
      </c>
      <c r="F120">
        <v>0</v>
      </c>
      <c r="G120">
        <v>0</v>
      </c>
      <c r="M120" t="s">
        <v>434</v>
      </c>
      <c r="N120" t="s">
        <v>435</v>
      </c>
      <c r="O120" t="s">
        <v>47</v>
      </c>
      <c r="Q120" t="s">
        <v>60</v>
      </c>
      <c r="R120" t="b">
        <v>1</v>
      </c>
      <c r="S120" t="b">
        <v>1</v>
      </c>
    </row>
    <row r="121" spans="1:19" x14ac:dyDescent="0.25">
      <c r="A121" t="s">
        <v>283</v>
      </c>
      <c r="B121" s="1" t="s">
        <v>504</v>
      </c>
      <c r="C121" t="s">
        <v>284</v>
      </c>
      <c r="D121" s="1" t="s">
        <v>504</v>
      </c>
      <c r="E121" s="1" t="s">
        <v>504</v>
      </c>
      <c r="F121" s="1">
        <v>2</v>
      </c>
      <c r="G121" s="1">
        <v>2</v>
      </c>
      <c r="H121" s="1" t="s">
        <v>505</v>
      </c>
      <c r="I121" s="1" t="s">
        <v>505</v>
      </c>
      <c r="J121" s="1" t="s">
        <v>506</v>
      </c>
      <c r="K121" s="1">
        <v>2</v>
      </c>
      <c r="L121" s="1">
        <v>2</v>
      </c>
      <c r="M121" t="s">
        <v>440</v>
      </c>
      <c r="N121" t="s">
        <v>441</v>
      </c>
      <c r="O121" t="s">
        <v>507</v>
      </c>
      <c r="P121">
        <v>42.5</v>
      </c>
    </row>
    <row r="122" spans="1:19" x14ac:dyDescent="0.25">
      <c r="H122" s="1" t="s">
        <v>508</v>
      </c>
      <c r="I122" s="1" t="s">
        <v>508</v>
      </c>
      <c r="J122" s="1" t="s">
        <v>509</v>
      </c>
      <c r="K122" s="1">
        <v>2</v>
      </c>
      <c r="L122" s="1">
        <v>2</v>
      </c>
      <c r="M122" t="s">
        <v>440</v>
      </c>
      <c r="N122" t="s">
        <v>441</v>
      </c>
      <c r="O122" t="s">
        <v>507</v>
      </c>
      <c r="P122">
        <v>55.5</v>
      </c>
    </row>
    <row r="123" spans="1:19" x14ac:dyDescent="0.25">
      <c r="H123" s="1" t="s">
        <v>510</v>
      </c>
      <c r="I123" s="1" t="s">
        <v>510</v>
      </c>
      <c r="J123" s="5" t="s">
        <v>51</v>
      </c>
      <c r="K123" s="1">
        <v>2</v>
      </c>
      <c r="L123" s="5">
        <v>-1</v>
      </c>
      <c r="M123" t="s">
        <v>440</v>
      </c>
      <c r="N123" t="s">
        <v>441</v>
      </c>
      <c r="O123" t="s">
        <v>47</v>
      </c>
    </row>
    <row r="124" spans="1:19" x14ac:dyDescent="0.25">
      <c r="H124" s="13" t="s">
        <v>775</v>
      </c>
      <c r="I124" s="14" t="s">
        <v>51</v>
      </c>
      <c r="J124" s="14" t="s">
        <v>51</v>
      </c>
      <c r="K124" s="14">
        <v>-1</v>
      </c>
      <c r="L124" s="14">
        <v>-1</v>
      </c>
      <c r="M124" t="s">
        <v>440</v>
      </c>
      <c r="N124" t="s">
        <v>47</v>
      </c>
      <c r="Q124" t="s">
        <v>753</v>
      </c>
    </row>
    <row r="125" spans="1:19" x14ac:dyDescent="0.25">
      <c r="H125" s="13" t="s">
        <v>776</v>
      </c>
      <c r="I125" s="14" t="s">
        <v>51</v>
      </c>
      <c r="J125" s="14" t="s">
        <v>51</v>
      </c>
      <c r="K125" s="14">
        <v>-1</v>
      </c>
      <c r="L125" s="14">
        <v>-1</v>
      </c>
      <c r="M125" t="s">
        <v>440</v>
      </c>
      <c r="N125" t="s">
        <v>47</v>
      </c>
      <c r="Q125" t="s">
        <v>777</v>
      </c>
    </row>
    <row r="126" spans="1:19" x14ac:dyDescent="0.25">
      <c r="A126" t="s">
        <v>283</v>
      </c>
      <c r="B126" s="1" t="s">
        <v>511</v>
      </c>
      <c r="C126" t="s">
        <v>284</v>
      </c>
      <c r="D126" s="1" t="s">
        <v>511</v>
      </c>
      <c r="E126" s="1" t="s">
        <v>511</v>
      </c>
      <c r="F126" s="1">
        <v>2</v>
      </c>
      <c r="G126" s="1">
        <v>2</v>
      </c>
      <c r="H126" s="1" t="s">
        <v>512</v>
      </c>
      <c r="I126" s="1" t="s">
        <v>512</v>
      </c>
      <c r="J126" s="5" t="s">
        <v>51</v>
      </c>
      <c r="K126" s="1">
        <v>2</v>
      </c>
      <c r="L126" s="5">
        <v>-1</v>
      </c>
      <c r="M126" t="s">
        <v>447</v>
      </c>
      <c r="N126" t="s">
        <v>448</v>
      </c>
      <c r="O126" t="s">
        <v>47</v>
      </c>
    </row>
    <row r="127" spans="1:19" x14ac:dyDescent="0.25">
      <c r="H127" s="1" t="s">
        <v>513</v>
      </c>
      <c r="I127" s="1" t="s">
        <v>513</v>
      </c>
      <c r="J127" s="1" t="s">
        <v>514</v>
      </c>
      <c r="K127" s="1">
        <v>2</v>
      </c>
      <c r="L127" s="1">
        <v>2</v>
      </c>
      <c r="M127" t="s">
        <v>447</v>
      </c>
      <c r="N127" t="s">
        <v>448</v>
      </c>
      <c r="O127" t="s">
        <v>515</v>
      </c>
      <c r="P127">
        <v>96.5</v>
      </c>
    </row>
    <row r="128" spans="1:19" x14ac:dyDescent="0.25">
      <c r="H128" s="13" t="s">
        <v>778</v>
      </c>
      <c r="I128" s="14" t="s">
        <v>51</v>
      </c>
      <c r="J128" s="14" t="s">
        <v>51</v>
      </c>
      <c r="K128" s="14">
        <v>-1</v>
      </c>
      <c r="L128" s="14">
        <v>-1</v>
      </c>
      <c r="M128" t="s">
        <v>447</v>
      </c>
      <c r="N128" t="s">
        <v>47</v>
      </c>
      <c r="Q128" t="s">
        <v>753</v>
      </c>
    </row>
    <row r="129" spans="1:21" x14ac:dyDescent="0.25">
      <c r="H129" s="1" t="s">
        <v>516</v>
      </c>
      <c r="I129" s="1" t="s">
        <v>516</v>
      </c>
      <c r="J129" s="5" t="s">
        <v>51</v>
      </c>
      <c r="K129" s="1">
        <v>2</v>
      </c>
      <c r="L129" s="5">
        <v>-1</v>
      </c>
      <c r="M129" t="s">
        <v>447</v>
      </c>
      <c r="N129" t="s">
        <v>448</v>
      </c>
      <c r="O129" t="s">
        <v>47</v>
      </c>
    </row>
    <row r="130" spans="1:21" x14ac:dyDescent="0.25">
      <c r="A130" t="s">
        <v>283</v>
      </c>
      <c r="B130" s="1" t="s">
        <v>511</v>
      </c>
      <c r="C130" t="s">
        <v>56</v>
      </c>
      <c r="D130" s="1" t="s">
        <v>511</v>
      </c>
      <c r="E130" s="5" t="s">
        <v>51</v>
      </c>
      <c r="F130" s="1">
        <v>2</v>
      </c>
      <c r="G130" s="5">
        <v>-1</v>
      </c>
      <c r="H130" s="1" t="s">
        <v>512</v>
      </c>
      <c r="I130" s="1" t="s">
        <v>512</v>
      </c>
      <c r="J130" s="5" t="s">
        <v>51</v>
      </c>
      <c r="K130" s="1">
        <v>2</v>
      </c>
      <c r="L130" s="5">
        <v>-1</v>
      </c>
      <c r="M130" t="s">
        <v>447</v>
      </c>
      <c r="N130" t="s">
        <v>448</v>
      </c>
      <c r="O130" t="s">
        <v>47</v>
      </c>
      <c r="R130" t="b">
        <v>1</v>
      </c>
      <c r="S130" t="b">
        <v>1</v>
      </c>
      <c r="T130" t="b">
        <v>1</v>
      </c>
      <c r="U130" t="b">
        <v>1</v>
      </c>
    </row>
    <row r="131" spans="1:21" x14ac:dyDescent="0.25">
      <c r="A131" t="s">
        <v>283</v>
      </c>
      <c r="B131" s="1" t="s">
        <v>517</v>
      </c>
      <c r="C131" t="s">
        <v>284</v>
      </c>
      <c r="D131" s="1" t="s">
        <v>517</v>
      </c>
      <c r="E131" s="1" t="s">
        <v>517</v>
      </c>
      <c r="F131" s="1">
        <v>2</v>
      </c>
      <c r="G131" s="1">
        <v>2</v>
      </c>
      <c r="H131" s="1" t="s">
        <v>518</v>
      </c>
      <c r="I131" s="1" t="s">
        <v>518</v>
      </c>
      <c r="J131" s="1" t="s">
        <v>519</v>
      </c>
      <c r="K131" s="1">
        <v>2</v>
      </c>
      <c r="L131" s="1">
        <v>2</v>
      </c>
      <c r="M131" t="s">
        <v>387</v>
      </c>
      <c r="N131" t="s">
        <v>520</v>
      </c>
      <c r="O131" t="s">
        <v>521</v>
      </c>
      <c r="P131">
        <v>98.1</v>
      </c>
    </row>
    <row r="132" spans="1:21" x14ac:dyDescent="0.25">
      <c r="B132" s="1"/>
      <c r="D132" s="1"/>
      <c r="E132" s="1"/>
      <c r="F132" s="1"/>
      <c r="G132" s="1"/>
      <c r="H132" s="13" t="s">
        <v>779</v>
      </c>
      <c r="I132" s="14" t="s">
        <v>51</v>
      </c>
      <c r="J132" s="14" t="s">
        <v>51</v>
      </c>
      <c r="K132" s="14">
        <v>-1</v>
      </c>
      <c r="L132" s="14">
        <v>-1</v>
      </c>
      <c r="M132" t="s">
        <v>387</v>
      </c>
      <c r="N132" t="s">
        <v>47</v>
      </c>
      <c r="Q132" t="s">
        <v>753</v>
      </c>
    </row>
    <row r="133" spans="1:21" x14ac:dyDescent="0.25">
      <c r="H133" s="1" t="s">
        <v>522</v>
      </c>
      <c r="I133" s="1" t="s">
        <v>522</v>
      </c>
      <c r="J133" s="5" t="s">
        <v>51</v>
      </c>
      <c r="K133" s="1">
        <v>2</v>
      </c>
      <c r="L133" s="5">
        <v>-1</v>
      </c>
      <c r="M133" t="s">
        <v>387</v>
      </c>
      <c r="N133" t="s">
        <v>520</v>
      </c>
      <c r="O133" t="s">
        <v>47</v>
      </c>
    </row>
    <row r="134" spans="1:21" x14ac:dyDescent="0.25">
      <c r="H134" s="1" t="s">
        <v>523</v>
      </c>
      <c r="I134" s="1" t="s">
        <v>523</v>
      </c>
      <c r="J134" s="5" t="s">
        <v>51</v>
      </c>
      <c r="K134" s="1">
        <v>2</v>
      </c>
      <c r="L134" s="5">
        <v>-1</v>
      </c>
      <c r="M134" t="s">
        <v>387</v>
      </c>
      <c r="N134" t="s">
        <v>520</v>
      </c>
      <c r="O134" t="s">
        <v>47</v>
      </c>
    </row>
    <row r="135" spans="1:21" x14ac:dyDescent="0.25">
      <c r="H135" s="13" t="s">
        <v>780</v>
      </c>
      <c r="I135" s="14" t="s">
        <v>51</v>
      </c>
      <c r="J135" s="14" t="s">
        <v>51</v>
      </c>
      <c r="K135" s="14">
        <v>-1</v>
      </c>
      <c r="L135" s="14">
        <v>-1</v>
      </c>
      <c r="M135" t="s">
        <v>387</v>
      </c>
      <c r="N135" t="s">
        <v>47</v>
      </c>
      <c r="Q135" t="s">
        <v>753</v>
      </c>
    </row>
    <row r="136" spans="1:21" x14ac:dyDescent="0.25">
      <c r="A136" t="s">
        <v>283</v>
      </c>
      <c r="B136" s="13" t="s">
        <v>517</v>
      </c>
      <c r="C136" t="s">
        <v>56</v>
      </c>
      <c r="D136" s="14" t="s">
        <v>51</v>
      </c>
      <c r="E136" s="14" t="s">
        <v>51</v>
      </c>
      <c r="F136" s="14">
        <v>-1</v>
      </c>
      <c r="G136" s="14">
        <v>-1</v>
      </c>
      <c r="H136" s="13" t="s">
        <v>779</v>
      </c>
      <c r="I136" s="14" t="s">
        <v>51</v>
      </c>
      <c r="J136" s="14" t="s">
        <v>51</v>
      </c>
      <c r="K136" s="14">
        <v>-1</v>
      </c>
      <c r="L136" s="14">
        <v>-1</v>
      </c>
      <c r="M136" t="s">
        <v>387</v>
      </c>
      <c r="N136" t="s">
        <v>47</v>
      </c>
      <c r="R136" t="b">
        <v>1</v>
      </c>
      <c r="S136" t="b">
        <v>1</v>
      </c>
      <c r="T136" t="b">
        <v>1</v>
      </c>
      <c r="U136" t="b">
        <v>1</v>
      </c>
    </row>
    <row r="137" spans="1:21" x14ac:dyDescent="0.25">
      <c r="B137" s="13"/>
      <c r="D137" s="14"/>
      <c r="E137" s="13"/>
      <c r="F137" s="14"/>
      <c r="G137" s="13"/>
      <c r="H137" s="13" t="s">
        <v>518</v>
      </c>
      <c r="I137" s="14" t="s">
        <v>51</v>
      </c>
      <c r="J137" s="14" t="s">
        <v>51</v>
      </c>
      <c r="K137" s="14">
        <v>-1</v>
      </c>
      <c r="L137" s="14">
        <v>-1</v>
      </c>
      <c r="M137" t="s">
        <v>387</v>
      </c>
      <c r="Q137" t="s">
        <v>781</v>
      </c>
      <c r="T137" t="b">
        <v>1</v>
      </c>
      <c r="U137" t="b">
        <v>1</v>
      </c>
    </row>
    <row r="138" spans="1:21" x14ac:dyDescent="0.25">
      <c r="A138" t="s">
        <v>283</v>
      </c>
      <c r="B138" s="1" t="s">
        <v>524</v>
      </c>
      <c r="C138" t="s">
        <v>284</v>
      </c>
      <c r="D138" s="1" t="s">
        <v>524</v>
      </c>
      <c r="E138" s="1" t="s">
        <v>524</v>
      </c>
      <c r="F138" s="1">
        <v>2</v>
      </c>
      <c r="G138" s="1">
        <v>2</v>
      </c>
      <c r="H138" s="1" t="s">
        <v>525</v>
      </c>
      <c r="I138" s="1" t="s">
        <v>525</v>
      </c>
      <c r="J138" s="1" t="s">
        <v>526</v>
      </c>
      <c r="K138" s="1">
        <v>2</v>
      </c>
      <c r="L138" s="1">
        <v>2</v>
      </c>
      <c r="M138" t="s">
        <v>345</v>
      </c>
      <c r="N138" t="s">
        <v>527</v>
      </c>
      <c r="O138" t="s">
        <v>528</v>
      </c>
      <c r="P138">
        <v>98.2</v>
      </c>
    </row>
    <row r="139" spans="1:21" x14ac:dyDescent="0.25">
      <c r="H139" s="1" t="s">
        <v>529</v>
      </c>
      <c r="I139" s="1" t="s">
        <v>529</v>
      </c>
      <c r="J139" s="5" t="s">
        <v>51</v>
      </c>
      <c r="K139" s="1">
        <v>2</v>
      </c>
      <c r="L139" s="5">
        <v>-1</v>
      </c>
      <c r="M139" t="s">
        <v>345</v>
      </c>
      <c r="N139" t="s">
        <v>527</v>
      </c>
      <c r="O139" t="s">
        <v>47</v>
      </c>
    </row>
    <row r="140" spans="1:21" x14ac:dyDescent="0.25">
      <c r="H140" s="13" t="s">
        <v>530</v>
      </c>
      <c r="I140" s="14" t="s">
        <v>51</v>
      </c>
      <c r="J140" s="14" t="s">
        <v>51</v>
      </c>
      <c r="K140" s="14">
        <v>-1</v>
      </c>
      <c r="L140" s="14">
        <v>-1</v>
      </c>
      <c r="M140" t="s">
        <v>345</v>
      </c>
      <c r="N140" t="s">
        <v>47</v>
      </c>
      <c r="O140" t="s">
        <v>782</v>
      </c>
      <c r="P140">
        <v>1</v>
      </c>
      <c r="Q140" t="s">
        <v>753</v>
      </c>
      <c r="T140" t="b">
        <v>1</v>
      </c>
    </row>
    <row r="141" spans="1:21" x14ac:dyDescent="0.25">
      <c r="H141" s="13" t="s">
        <v>531</v>
      </c>
      <c r="I141" s="14" t="s">
        <v>51</v>
      </c>
      <c r="J141" s="14" t="s">
        <v>51</v>
      </c>
      <c r="K141" s="14">
        <v>-1</v>
      </c>
      <c r="L141" s="14">
        <v>-1</v>
      </c>
      <c r="M141" t="s">
        <v>345</v>
      </c>
      <c r="N141" t="s">
        <v>47</v>
      </c>
      <c r="O141" t="s">
        <v>783</v>
      </c>
      <c r="P141">
        <v>97.8</v>
      </c>
      <c r="Q141" t="s">
        <v>753</v>
      </c>
      <c r="T141" t="b">
        <v>1</v>
      </c>
    </row>
    <row r="142" spans="1:21" x14ac:dyDescent="0.25">
      <c r="H142" s="13" t="s">
        <v>784</v>
      </c>
      <c r="I142" s="14" t="s">
        <v>51</v>
      </c>
      <c r="J142" s="14" t="s">
        <v>51</v>
      </c>
      <c r="K142" s="14">
        <v>-1</v>
      </c>
      <c r="L142" s="14">
        <v>-1</v>
      </c>
      <c r="M142" t="s">
        <v>345</v>
      </c>
      <c r="N142" t="s">
        <v>47</v>
      </c>
      <c r="O142" t="s">
        <v>783</v>
      </c>
      <c r="P142">
        <v>1.5</v>
      </c>
      <c r="Q142" t="s">
        <v>785</v>
      </c>
    </row>
    <row r="143" spans="1:21" x14ac:dyDescent="0.25">
      <c r="A143" t="s">
        <v>283</v>
      </c>
      <c r="B143" s="1" t="s">
        <v>524</v>
      </c>
      <c r="C143" t="s">
        <v>56</v>
      </c>
      <c r="D143" s="1" t="s">
        <v>524</v>
      </c>
      <c r="E143" s="5" t="s">
        <v>51</v>
      </c>
      <c r="F143" s="1">
        <v>2</v>
      </c>
      <c r="G143" s="5">
        <v>-1</v>
      </c>
      <c r="H143" s="1" t="s">
        <v>525</v>
      </c>
      <c r="I143" s="1" t="s">
        <v>525</v>
      </c>
      <c r="J143" s="5" t="s">
        <v>51</v>
      </c>
      <c r="K143" s="1">
        <v>2</v>
      </c>
      <c r="L143" s="5">
        <v>-1</v>
      </c>
      <c r="M143" t="s">
        <v>345</v>
      </c>
      <c r="N143" t="s">
        <v>527</v>
      </c>
      <c r="O143" t="s">
        <v>47</v>
      </c>
      <c r="R143" t="b">
        <v>1</v>
      </c>
      <c r="S143" t="b">
        <v>1</v>
      </c>
      <c r="T143" t="b">
        <v>1</v>
      </c>
      <c r="U143" t="b">
        <v>1</v>
      </c>
    </row>
    <row r="144" spans="1:21" x14ac:dyDescent="0.25">
      <c r="H144" s="1" t="s">
        <v>530</v>
      </c>
      <c r="I144" s="1" t="s">
        <v>530</v>
      </c>
      <c r="J144" s="5" t="s">
        <v>51</v>
      </c>
      <c r="K144" s="1">
        <v>2</v>
      </c>
      <c r="L144" s="5">
        <v>-1</v>
      </c>
      <c r="M144" t="s">
        <v>345</v>
      </c>
      <c r="N144" t="s">
        <v>527</v>
      </c>
      <c r="O144" t="s">
        <v>47</v>
      </c>
      <c r="U144" t="b">
        <v>1</v>
      </c>
    </row>
    <row r="145" spans="1:21" x14ac:dyDescent="0.25">
      <c r="H145" s="1" t="s">
        <v>531</v>
      </c>
      <c r="I145" s="1" t="s">
        <v>531</v>
      </c>
      <c r="J145" s="5" t="s">
        <v>51</v>
      </c>
      <c r="K145" s="1">
        <v>2</v>
      </c>
      <c r="L145" s="5">
        <v>-1</v>
      </c>
      <c r="M145" t="s">
        <v>345</v>
      </c>
      <c r="N145" t="s">
        <v>527</v>
      </c>
      <c r="O145" t="s">
        <v>47</v>
      </c>
      <c r="U145" t="b">
        <v>1</v>
      </c>
    </row>
    <row r="146" spans="1:21" x14ac:dyDescent="0.25">
      <c r="H146" s="5" t="s">
        <v>532</v>
      </c>
      <c r="I146" s="5" t="s">
        <v>533</v>
      </c>
      <c r="J146" t="s">
        <v>47</v>
      </c>
      <c r="K146" s="5">
        <v>-2</v>
      </c>
      <c r="L146">
        <v>0</v>
      </c>
      <c r="M146" t="s">
        <v>47</v>
      </c>
      <c r="N146" t="s">
        <v>527</v>
      </c>
      <c r="O146" t="s">
        <v>47</v>
      </c>
    </row>
    <row r="147" spans="1:21" x14ac:dyDescent="0.25">
      <c r="H147" s="5" t="s">
        <v>534</v>
      </c>
      <c r="I147" s="5" t="s">
        <v>535</v>
      </c>
      <c r="J147" t="s">
        <v>47</v>
      </c>
      <c r="K147" s="5">
        <v>-2</v>
      </c>
      <c r="L147">
        <v>0</v>
      </c>
      <c r="M147" t="s">
        <v>47</v>
      </c>
      <c r="N147" t="s">
        <v>527</v>
      </c>
      <c r="O147" t="s">
        <v>47</v>
      </c>
    </row>
    <row r="148" spans="1:21" x14ac:dyDescent="0.25">
      <c r="A148" t="s">
        <v>283</v>
      </c>
      <c r="B148" s="1" t="s">
        <v>536</v>
      </c>
      <c r="C148" t="s">
        <v>284</v>
      </c>
      <c r="D148" s="1" t="s">
        <v>536</v>
      </c>
      <c r="E148" s="5" t="s">
        <v>51</v>
      </c>
      <c r="F148" s="1">
        <v>2</v>
      </c>
      <c r="G148" s="5">
        <v>-1</v>
      </c>
      <c r="H148" s="1" t="s">
        <v>537</v>
      </c>
      <c r="I148" s="1" t="s">
        <v>537</v>
      </c>
      <c r="J148" s="5" t="s">
        <v>51</v>
      </c>
      <c r="K148" s="1">
        <v>2</v>
      </c>
      <c r="L148" s="5">
        <v>-1</v>
      </c>
      <c r="M148" t="s">
        <v>331</v>
      </c>
      <c r="N148" t="s">
        <v>466</v>
      </c>
      <c r="O148" t="s">
        <v>47</v>
      </c>
    </row>
    <row r="149" spans="1:21" x14ac:dyDescent="0.25">
      <c r="H149" s="1" t="s">
        <v>538</v>
      </c>
      <c r="I149" s="1" t="s">
        <v>538</v>
      </c>
      <c r="J149" s="5" t="s">
        <v>51</v>
      </c>
      <c r="K149" s="1">
        <v>2</v>
      </c>
      <c r="L149" s="5">
        <v>-1</v>
      </c>
      <c r="M149" t="s">
        <v>331</v>
      </c>
      <c r="N149" t="s">
        <v>466</v>
      </c>
      <c r="O149" t="s">
        <v>47</v>
      </c>
    </row>
    <row r="150" spans="1:21" x14ac:dyDescent="0.25">
      <c r="H150" s="1" t="s">
        <v>539</v>
      </c>
      <c r="I150" s="1" t="s">
        <v>539</v>
      </c>
      <c r="J150" s="5" t="s">
        <v>51</v>
      </c>
      <c r="K150" s="1">
        <v>2</v>
      </c>
      <c r="L150" s="5">
        <v>-1</v>
      </c>
      <c r="M150" t="s">
        <v>331</v>
      </c>
      <c r="N150" t="s">
        <v>466</v>
      </c>
      <c r="O150" t="s">
        <v>47</v>
      </c>
    </row>
    <row r="151" spans="1:21" x14ac:dyDescent="0.25">
      <c r="A151" t="s">
        <v>283</v>
      </c>
      <c r="B151" s="1" t="s">
        <v>540</v>
      </c>
      <c r="C151" t="s">
        <v>56</v>
      </c>
      <c r="D151" t="s">
        <v>536</v>
      </c>
      <c r="E151" t="s">
        <v>51</v>
      </c>
      <c r="F151">
        <v>0</v>
      </c>
      <c r="G151">
        <v>0</v>
      </c>
      <c r="M151" t="s">
        <v>331</v>
      </c>
      <c r="N151" t="s">
        <v>350</v>
      </c>
      <c r="O151" t="s">
        <v>47</v>
      </c>
      <c r="Q151" t="s">
        <v>60</v>
      </c>
      <c r="R151" t="b">
        <v>1</v>
      </c>
      <c r="S151" t="b">
        <v>1</v>
      </c>
    </row>
    <row r="152" spans="1:21" x14ac:dyDescent="0.25">
      <c r="A152" t="s">
        <v>283</v>
      </c>
      <c r="B152" s="1" t="s">
        <v>541</v>
      </c>
      <c r="C152" t="s">
        <v>284</v>
      </c>
      <c r="D152" s="1" t="s">
        <v>541</v>
      </c>
      <c r="E152" s="5" t="s">
        <v>51</v>
      </c>
      <c r="F152" s="1">
        <v>2</v>
      </c>
      <c r="G152" s="5">
        <v>-1</v>
      </c>
      <c r="H152" s="1" t="s">
        <v>542</v>
      </c>
      <c r="I152" s="1" t="s">
        <v>542</v>
      </c>
      <c r="J152" s="5" t="s">
        <v>51</v>
      </c>
      <c r="K152" s="1">
        <v>2</v>
      </c>
      <c r="L152" s="5">
        <v>-1</v>
      </c>
      <c r="M152" t="s">
        <v>473</v>
      </c>
      <c r="N152" t="s">
        <v>543</v>
      </c>
      <c r="O152" t="s">
        <v>47</v>
      </c>
      <c r="S152" t="b">
        <v>1</v>
      </c>
      <c r="U152" t="b">
        <v>1</v>
      </c>
    </row>
    <row r="153" spans="1:21" x14ac:dyDescent="0.25">
      <c r="H153" s="1" t="s">
        <v>544</v>
      </c>
      <c r="I153" s="1" t="s">
        <v>544</v>
      </c>
      <c r="J153" s="5" t="s">
        <v>51</v>
      </c>
      <c r="K153" s="1">
        <v>2</v>
      </c>
      <c r="L153" s="5">
        <v>-1</v>
      </c>
      <c r="M153" t="s">
        <v>473</v>
      </c>
      <c r="N153" t="s">
        <v>543</v>
      </c>
      <c r="O153" t="s">
        <v>47</v>
      </c>
      <c r="U153" t="b">
        <v>1</v>
      </c>
    </row>
    <row r="154" spans="1:21" x14ac:dyDescent="0.25">
      <c r="H154" s="1" t="s">
        <v>545</v>
      </c>
      <c r="I154" s="1" t="s">
        <v>545</v>
      </c>
      <c r="J154" s="5" t="s">
        <v>51</v>
      </c>
      <c r="K154" s="1">
        <v>2</v>
      </c>
      <c r="L154" s="5">
        <v>-1</v>
      </c>
      <c r="M154" t="s">
        <v>473</v>
      </c>
      <c r="N154" t="s">
        <v>543</v>
      </c>
      <c r="O154" t="s">
        <v>47</v>
      </c>
    </row>
    <row r="155" spans="1:21" x14ac:dyDescent="0.25">
      <c r="A155" t="s">
        <v>283</v>
      </c>
      <c r="B155" s="1" t="s">
        <v>541</v>
      </c>
      <c r="C155" t="s">
        <v>56</v>
      </c>
      <c r="D155" s="1" t="s">
        <v>541</v>
      </c>
      <c r="E155" s="1" t="s">
        <v>541</v>
      </c>
      <c r="F155" s="1">
        <v>2</v>
      </c>
      <c r="G155" s="1">
        <v>2</v>
      </c>
      <c r="H155" s="1" t="s">
        <v>542</v>
      </c>
      <c r="I155" s="1" t="s">
        <v>542</v>
      </c>
      <c r="J155" s="1" t="s">
        <v>546</v>
      </c>
      <c r="K155" s="1">
        <v>2</v>
      </c>
      <c r="L155" s="1">
        <v>2</v>
      </c>
      <c r="M155" t="s">
        <v>473</v>
      </c>
      <c r="N155" t="s">
        <v>547</v>
      </c>
      <c r="O155" t="s">
        <v>548</v>
      </c>
      <c r="P155">
        <v>49.2</v>
      </c>
      <c r="R155" t="b">
        <v>1</v>
      </c>
      <c r="T155" t="b">
        <v>1</v>
      </c>
    </row>
    <row r="156" spans="1:21" x14ac:dyDescent="0.25">
      <c r="H156" s="1" t="s">
        <v>544</v>
      </c>
      <c r="I156" s="1" t="s">
        <v>544</v>
      </c>
      <c r="J156" s="1" t="s">
        <v>549</v>
      </c>
      <c r="K156" s="1">
        <v>2</v>
      </c>
      <c r="L156" s="1">
        <v>2</v>
      </c>
      <c r="M156" t="s">
        <v>473</v>
      </c>
      <c r="N156" t="s">
        <v>547</v>
      </c>
      <c r="O156" t="s">
        <v>548</v>
      </c>
      <c r="P156">
        <v>49.2</v>
      </c>
      <c r="T156" t="b">
        <v>1</v>
      </c>
    </row>
    <row r="157" spans="1:21" x14ac:dyDescent="0.25">
      <c r="H157" s="1" t="s">
        <v>550</v>
      </c>
      <c r="I157" s="1" t="s">
        <v>550</v>
      </c>
      <c r="J157" s="5" t="s">
        <v>51</v>
      </c>
      <c r="K157" s="1">
        <v>2</v>
      </c>
      <c r="L157" s="5">
        <v>-1</v>
      </c>
      <c r="M157" t="s">
        <v>473</v>
      </c>
      <c r="N157" t="s">
        <v>547</v>
      </c>
      <c r="O157" t="s">
        <v>47</v>
      </c>
    </row>
    <row r="158" spans="1:21" x14ac:dyDescent="0.25">
      <c r="A158" t="s">
        <v>283</v>
      </c>
      <c r="B158" s="1" t="s">
        <v>551</v>
      </c>
      <c r="C158" t="s">
        <v>284</v>
      </c>
      <c r="D158" s="1" t="s">
        <v>551</v>
      </c>
      <c r="E158" s="5" t="s">
        <v>51</v>
      </c>
      <c r="F158" s="1">
        <v>2</v>
      </c>
      <c r="G158" s="5">
        <v>-1</v>
      </c>
      <c r="H158" s="1" t="s">
        <v>552</v>
      </c>
      <c r="I158" s="1" t="s">
        <v>552</v>
      </c>
      <c r="J158" s="5" t="s">
        <v>51</v>
      </c>
      <c r="K158" s="1">
        <v>2</v>
      </c>
      <c r="L158" s="5">
        <v>-1</v>
      </c>
      <c r="M158" t="s">
        <v>313</v>
      </c>
      <c r="N158" t="s">
        <v>553</v>
      </c>
      <c r="O158" t="s">
        <v>47</v>
      </c>
    </row>
    <row r="159" spans="1:21" x14ac:dyDescent="0.25">
      <c r="H159" s="1" t="s">
        <v>554</v>
      </c>
      <c r="I159" s="1" t="s">
        <v>554</v>
      </c>
      <c r="J159" s="5" t="s">
        <v>51</v>
      </c>
      <c r="K159" s="1">
        <v>2</v>
      </c>
      <c r="L159" s="5">
        <v>-1</v>
      </c>
      <c r="M159" t="s">
        <v>313</v>
      </c>
      <c r="N159" t="s">
        <v>553</v>
      </c>
      <c r="O159" t="s">
        <v>47</v>
      </c>
    </row>
    <row r="160" spans="1:21" x14ac:dyDescent="0.25">
      <c r="H160" s="13" t="s">
        <v>786</v>
      </c>
      <c r="I160" s="14" t="s">
        <v>51</v>
      </c>
      <c r="J160" s="5" t="s">
        <v>51</v>
      </c>
      <c r="K160" s="14">
        <v>-1</v>
      </c>
      <c r="L160" s="14">
        <v>-1</v>
      </c>
      <c r="M160" t="s">
        <v>313</v>
      </c>
      <c r="N160" t="s">
        <v>47</v>
      </c>
      <c r="Q160" t="s">
        <v>787</v>
      </c>
    </row>
    <row r="161" spans="1:19" x14ac:dyDescent="0.25">
      <c r="A161" t="s">
        <v>283</v>
      </c>
      <c r="B161" s="1" t="s">
        <v>555</v>
      </c>
      <c r="C161" t="s">
        <v>284</v>
      </c>
      <c r="D161" s="1" t="s">
        <v>555</v>
      </c>
      <c r="E161" s="5" t="s">
        <v>51</v>
      </c>
      <c r="F161" s="1">
        <v>2</v>
      </c>
      <c r="G161" s="5">
        <v>-1</v>
      </c>
      <c r="H161" s="1" t="s">
        <v>556</v>
      </c>
      <c r="I161" s="1" t="s">
        <v>556</v>
      </c>
      <c r="J161" s="5" t="s">
        <v>51</v>
      </c>
      <c r="K161" s="1">
        <v>2</v>
      </c>
      <c r="L161" s="5">
        <v>-1</v>
      </c>
      <c r="M161" t="s">
        <v>476</v>
      </c>
      <c r="N161" t="s">
        <v>557</v>
      </c>
      <c r="O161" t="s">
        <v>47</v>
      </c>
    </row>
    <row r="162" spans="1:19" x14ac:dyDescent="0.25">
      <c r="H162" s="1" t="s">
        <v>558</v>
      </c>
      <c r="I162" s="1" t="s">
        <v>558</v>
      </c>
      <c r="J162" s="5" t="s">
        <v>51</v>
      </c>
      <c r="K162" s="1">
        <v>2</v>
      </c>
      <c r="L162" s="5">
        <v>-1</v>
      </c>
      <c r="M162" t="s">
        <v>476</v>
      </c>
      <c r="N162" t="s">
        <v>557</v>
      </c>
      <c r="O162" t="s">
        <v>47</v>
      </c>
    </row>
    <row r="163" spans="1:19" x14ac:dyDescent="0.25">
      <c r="H163" s="1" t="s">
        <v>559</v>
      </c>
      <c r="I163" s="1" t="s">
        <v>559</v>
      </c>
      <c r="J163" s="5" t="s">
        <v>51</v>
      </c>
      <c r="K163" s="1">
        <v>2</v>
      </c>
      <c r="L163" s="5">
        <v>-1</v>
      </c>
      <c r="M163" t="s">
        <v>476</v>
      </c>
      <c r="N163" t="s">
        <v>557</v>
      </c>
      <c r="O163" t="s">
        <v>47</v>
      </c>
    </row>
    <row r="164" spans="1:19" x14ac:dyDescent="0.25">
      <c r="H164" s="1" t="s">
        <v>560</v>
      </c>
      <c r="I164" s="1" t="s">
        <v>560</v>
      </c>
      <c r="J164" s="5" t="s">
        <v>51</v>
      </c>
      <c r="K164" s="1">
        <v>2</v>
      </c>
      <c r="L164" s="5">
        <v>-1</v>
      </c>
      <c r="M164" t="s">
        <v>476</v>
      </c>
      <c r="N164" t="s">
        <v>557</v>
      </c>
      <c r="O164" t="s">
        <v>47</v>
      </c>
    </row>
    <row r="165" spans="1:19" x14ac:dyDescent="0.25">
      <c r="H165" s="13" t="s">
        <v>788</v>
      </c>
      <c r="I165" s="14" t="s">
        <v>51</v>
      </c>
      <c r="J165" s="14" t="s">
        <v>51</v>
      </c>
      <c r="K165" s="14">
        <v>-1</v>
      </c>
      <c r="L165" s="14">
        <v>-1</v>
      </c>
      <c r="M165" t="s">
        <v>476</v>
      </c>
      <c r="N165" t="s">
        <v>47</v>
      </c>
      <c r="Q165" t="s">
        <v>753</v>
      </c>
    </row>
    <row r="166" spans="1:19" x14ac:dyDescent="0.25">
      <c r="H166" s="13" t="s">
        <v>561</v>
      </c>
      <c r="I166" s="13" t="s">
        <v>561</v>
      </c>
      <c r="J166" s="14" t="s">
        <v>51</v>
      </c>
      <c r="K166" s="13">
        <v>2</v>
      </c>
      <c r="L166" s="14">
        <v>-1</v>
      </c>
      <c r="M166" t="s">
        <v>476</v>
      </c>
      <c r="N166" t="s">
        <v>557</v>
      </c>
      <c r="O166" t="s">
        <v>47</v>
      </c>
    </row>
    <row r="167" spans="1:19" x14ac:dyDescent="0.25">
      <c r="H167" s="13" t="s">
        <v>562</v>
      </c>
      <c r="I167" s="13" t="s">
        <v>562</v>
      </c>
      <c r="J167" s="14" t="s">
        <v>51</v>
      </c>
      <c r="K167" s="13">
        <v>2</v>
      </c>
      <c r="L167" s="14">
        <v>-1</v>
      </c>
      <c r="M167" t="s">
        <v>476</v>
      </c>
      <c r="N167" t="s">
        <v>557</v>
      </c>
      <c r="O167" t="s">
        <v>47</v>
      </c>
    </row>
    <row r="168" spans="1:19" x14ac:dyDescent="0.25">
      <c r="A168" t="s">
        <v>283</v>
      </c>
      <c r="B168" s="1" t="s">
        <v>563</v>
      </c>
      <c r="C168" t="s">
        <v>284</v>
      </c>
      <c r="D168" t="s">
        <v>564</v>
      </c>
      <c r="E168" t="s">
        <v>51</v>
      </c>
      <c r="F168">
        <v>0</v>
      </c>
      <c r="G168">
        <v>0</v>
      </c>
      <c r="M168" t="s">
        <v>355</v>
      </c>
      <c r="N168" t="s">
        <v>360</v>
      </c>
      <c r="O168" t="s">
        <v>47</v>
      </c>
      <c r="Q168" t="s">
        <v>60</v>
      </c>
      <c r="S168" t="b">
        <v>1</v>
      </c>
    </row>
    <row r="169" spans="1:19" x14ac:dyDescent="0.25">
      <c r="A169" t="s">
        <v>283</v>
      </c>
      <c r="B169" s="13" t="s">
        <v>563</v>
      </c>
      <c r="C169" t="s">
        <v>56</v>
      </c>
      <c r="D169" t="s">
        <v>564</v>
      </c>
      <c r="E169" t="s">
        <v>51</v>
      </c>
      <c r="F169">
        <v>0</v>
      </c>
      <c r="G169">
        <v>0</v>
      </c>
      <c r="M169" t="s">
        <v>355</v>
      </c>
      <c r="N169" t="s">
        <v>342</v>
      </c>
      <c r="O169" t="s">
        <v>47</v>
      </c>
      <c r="Q169" t="s">
        <v>60</v>
      </c>
      <c r="R169" t="b">
        <v>1</v>
      </c>
    </row>
    <row r="170" spans="1:19" x14ac:dyDescent="0.25">
      <c r="A170" t="s">
        <v>283</v>
      </c>
      <c r="B170" s="1" t="s">
        <v>565</v>
      </c>
      <c r="C170" t="s">
        <v>284</v>
      </c>
      <c r="D170" t="s">
        <v>566</v>
      </c>
      <c r="E170" t="s">
        <v>51</v>
      </c>
      <c r="F170">
        <v>0</v>
      </c>
      <c r="G170">
        <v>0</v>
      </c>
      <c r="M170" t="s">
        <v>567</v>
      </c>
      <c r="N170" t="s">
        <v>372</v>
      </c>
      <c r="O170" t="s">
        <v>47</v>
      </c>
      <c r="Q170" t="s">
        <v>60</v>
      </c>
    </row>
    <row r="171" spans="1:19" x14ac:dyDescent="0.25">
      <c r="A171" t="s">
        <v>283</v>
      </c>
      <c r="B171" s="1" t="s">
        <v>568</v>
      </c>
      <c r="C171" t="s">
        <v>284</v>
      </c>
      <c r="D171" t="s">
        <v>569</v>
      </c>
      <c r="E171" t="s">
        <v>51</v>
      </c>
      <c r="F171">
        <v>0</v>
      </c>
      <c r="G171">
        <v>0</v>
      </c>
      <c r="M171" t="s">
        <v>570</v>
      </c>
      <c r="N171" t="s">
        <v>571</v>
      </c>
      <c r="O171" t="s">
        <v>47</v>
      </c>
      <c r="Q171" t="s">
        <v>60</v>
      </c>
    </row>
    <row r="172" spans="1:19" x14ac:dyDescent="0.25">
      <c r="A172" t="s">
        <v>283</v>
      </c>
      <c r="B172" s="1" t="s">
        <v>572</v>
      </c>
      <c r="C172" t="s">
        <v>284</v>
      </c>
      <c r="D172" t="s">
        <v>573</v>
      </c>
      <c r="E172" t="s">
        <v>51</v>
      </c>
      <c r="F172">
        <v>0</v>
      </c>
      <c r="G172">
        <v>0</v>
      </c>
      <c r="M172" t="s">
        <v>434</v>
      </c>
      <c r="N172" t="s">
        <v>574</v>
      </c>
      <c r="O172" t="s">
        <v>47</v>
      </c>
      <c r="Q172" t="s">
        <v>60</v>
      </c>
    </row>
    <row r="173" spans="1:19" x14ac:dyDescent="0.25">
      <c r="A173" t="s">
        <v>283</v>
      </c>
      <c r="B173" s="1" t="s">
        <v>572</v>
      </c>
      <c r="C173" t="s">
        <v>56</v>
      </c>
      <c r="D173" t="s">
        <v>573</v>
      </c>
      <c r="E173" t="s">
        <v>51</v>
      </c>
      <c r="F173">
        <v>0</v>
      </c>
      <c r="G173">
        <v>0</v>
      </c>
      <c r="M173" t="s">
        <v>434</v>
      </c>
      <c r="N173" t="s">
        <v>574</v>
      </c>
      <c r="O173" t="s">
        <v>47</v>
      </c>
      <c r="Q173" t="s">
        <v>60</v>
      </c>
      <c r="R173" t="b">
        <v>1</v>
      </c>
      <c r="S173" t="b">
        <v>1</v>
      </c>
    </row>
    <row r="174" spans="1:19" x14ac:dyDescent="0.25">
      <c r="A174" t="s">
        <v>283</v>
      </c>
      <c r="B174" s="1" t="s">
        <v>575</v>
      </c>
      <c r="C174" t="s">
        <v>284</v>
      </c>
      <c r="D174" s="1" t="s">
        <v>575</v>
      </c>
      <c r="E174" s="1" t="s">
        <v>575</v>
      </c>
      <c r="F174" s="1">
        <v>2</v>
      </c>
      <c r="G174" s="1">
        <v>2</v>
      </c>
      <c r="H174" s="1" t="s">
        <v>576</v>
      </c>
      <c r="I174" s="1" t="s">
        <v>576</v>
      </c>
      <c r="J174" s="1" t="s">
        <v>577</v>
      </c>
      <c r="K174" s="1">
        <v>2</v>
      </c>
      <c r="L174" s="1">
        <v>2</v>
      </c>
      <c r="M174" t="s">
        <v>440</v>
      </c>
      <c r="N174" t="s">
        <v>578</v>
      </c>
      <c r="O174" t="s">
        <v>579</v>
      </c>
      <c r="P174">
        <v>96</v>
      </c>
    </row>
    <row r="175" spans="1:19" x14ac:dyDescent="0.25">
      <c r="H175" s="1" t="s">
        <v>580</v>
      </c>
      <c r="I175" s="1" t="s">
        <v>580</v>
      </c>
      <c r="J175" s="5" t="s">
        <v>51</v>
      </c>
      <c r="K175" s="1">
        <v>2</v>
      </c>
      <c r="L175" s="5">
        <v>-1</v>
      </c>
      <c r="M175" t="s">
        <v>440</v>
      </c>
      <c r="N175" t="s">
        <v>578</v>
      </c>
      <c r="O175" t="s">
        <v>47</v>
      </c>
    </row>
    <row r="176" spans="1:19" x14ac:dyDescent="0.25">
      <c r="H176" s="13" t="s">
        <v>789</v>
      </c>
      <c r="I176" s="14" t="s">
        <v>51</v>
      </c>
      <c r="J176" s="14" t="s">
        <v>51</v>
      </c>
      <c r="K176" s="14">
        <v>-1</v>
      </c>
      <c r="L176" s="14">
        <v>-1</v>
      </c>
      <c r="M176" t="s">
        <v>440</v>
      </c>
      <c r="N176" t="s">
        <v>47</v>
      </c>
      <c r="Q176" t="s">
        <v>753</v>
      </c>
    </row>
    <row r="177" spans="1:21" x14ac:dyDescent="0.25">
      <c r="A177" t="s">
        <v>283</v>
      </c>
      <c r="B177" s="1" t="s">
        <v>581</v>
      </c>
      <c r="C177" t="s">
        <v>284</v>
      </c>
      <c r="D177" s="1" t="s">
        <v>581</v>
      </c>
      <c r="E177" s="1" t="s">
        <v>581</v>
      </c>
      <c r="F177" s="1">
        <v>2</v>
      </c>
      <c r="G177" s="1">
        <v>2</v>
      </c>
      <c r="H177" s="1" t="s">
        <v>582</v>
      </c>
      <c r="I177" s="1" t="s">
        <v>582</v>
      </c>
      <c r="J177" s="1" t="s">
        <v>583</v>
      </c>
      <c r="K177" s="1">
        <v>2</v>
      </c>
      <c r="L177" s="1">
        <v>2</v>
      </c>
      <c r="M177" t="s">
        <v>447</v>
      </c>
      <c r="N177" t="s">
        <v>584</v>
      </c>
      <c r="O177" t="s">
        <v>585</v>
      </c>
      <c r="P177">
        <v>75.5</v>
      </c>
    </row>
    <row r="178" spans="1:21" x14ac:dyDescent="0.25">
      <c r="H178" s="1" t="s">
        <v>586</v>
      </c>
      <c r="I178" s="1" t="s">
        <v>586</v>
      </c>
      <c r="J178" s="5" t="s">
        <v>51</v>
      </c>
      <c r="K178" s="1">
        <v>2</v>
      </c>
      <c r="L178" s="5">
        <v>-1</v>
      </c>
      <c r="M178" t="s">
        <v>447</v>
      </c>
      <c r="N178" t="s">
        <v>584</v>
      </c>
      <c r="O178" t="s">
        <v>47</v>
      </c>
    </row>
    <row r="179" spans="1:21" x14ac:dyDescent="0.25">
      <c r="H179" s="1" t="s">
        <v>587</v>
      </c>
      <c r="I179" s="1" t="s">
        <v>587</v>
      </c>
      <c r="J179" s="1" t="s">
        <v>588</v>
      </c>
      <c r="K179" s="1">
        <v>2</v>
      </c>
      <c r="L179" s="1">
        <v>2</v>
      </c>
      <c r="M179" t="s">
        <v>447</v>
      </c>
      <c r="N179" t="s">
        <v>584</v>
      </c>
      <c r="O179" t="s">
        <v>585</v>
      </c>
      <c r="P179">
        <v>22.2</v>
      </c>
    </row>
    <row r="180" spans="1:21" x14ac:dyDescent="0.25">
      <c r="H180" s="1" t="s">
        <v>589</v>
      </c>
      <c r="I180" s="1" t="s">
        <v>589</v>
      </c>
      <c r="J180" s="5" t="s">
        <v>51</v>
      </c>
      <c r="K180" s="1">
        <v>2</v>
      </c>
      <c r="L180" s="5">
        <v>-1</v>
      </c>
      <c r="M180" t="s">
        <v>447</v>
      </c>
      <c r="N180" t="s">
        <v>584</v>
      </c>
      <c r="O180" t="s">
        <v>47</v>
      </c>
    </row>
    <row r="181" spans="1:21" x14ac:dyDescent="0.25">
      <c r="H181" s="1" t="s">
        <v>590</v>
      </c>
      <c r="I181" s="1" t="s">
        <v>590</v>
      </c>
      <c r="J181" s="5" t="s">
        <v>51</v>
      </c>
      <c r="K181" s="1">
        <v>2</v>
      </c>
      <c r="L181" s="5">
        <v>-1</v>
      </c>
      <c r="M181" t="s">
        <v>447</v>
      </c>
      <c r="N181" t="s">
        <v>584</v>
      </c>
      <c r="O181" t="s">
        <v>47</v>
      </c>
    </row>
    <row r="182" spans="1:21" x14ac:dyDescent="0.25">
      <c r="A182" t="s">
        <v>283</v>
      </c>
      <c r="B182" s="1" t="s">
        <v>591</v>
      </c>
      <c r="C182" t="s">
        <v>56</v>
      </c>
      <c r="D182" t="s">
        <v>581</v>
      </c>
      <c r="E182" t="s">
        <v>51</v>
      </c>
      <c r="F182">
        <v>0</v>
      </c>
      <c r="G182">
        <v>0</v>
      </c>
      <c r="M182" t="s">
        <v>447</v>
      </c>
      <c r="N182" t="s">
        <v>384</v>
      </c>
      <c r="O182" t="s">
        <v>47</v>
      </c>
      <c r="Q182" t="s">
        <v>60</v>
      </c>
      <c r="R182" t="b">
        <v>1</v>
      </c>
      <c r="S182" t="b">
        <v>1</v>
      </c>
    </row>
    <row r="183" spans="1:21" x14ac:dyDescent="0.25">
      <c r="A183" t="s">
        <v>283</v>
      </c>
      <c r="B183" s="1" t="s">
        <v>592</v>
      </c>
      <c r="C183" t="s">
        <v>284</v>
      </c>
      <c r="D183" s="1" t="s">
        <v>592</v>
      </c>
      <c r="E183" s="5" t="s">
        <v>51</v>
      </c>
      <c r="F183" s="1">
        <v>2</v>
      </c>
      <c r="G183" s="5">
        <v>-1</v>
      </c>
      <c r="H183" s="13" t="s">
        <v>599</v>
      </c>
      <c r="I183" s="14" t="s">
        <v>51</v>
      </c>
      <c r="J183" s="14" t="s">
        <v>51</v>
      </c>
      <c r="K183" s="14">
        <v>-1</v>
      </c>
      <c r="L183" s="14">
        <v>-1</v>
      </c>
      <c r="M183" t="s">
        <v>594</v>
      </c>
      <c r="N183" t="s">
        <v>47</v>
      </c>
      <c r="S183" t="b">
        <v>1</v>
      </c>
      <c r="T183" t="b">
        <v>1</v>
      </c>
      <c r="U183" t="b">
        <v>1</v>
      </c>
    </row>
    <row r="184" spans="1:21" x14ac:dyDescent="0.25">
      <c r="B184" s="1"/>
      <c r="D184" s="1"/>
      <c r="E184" s="5"/>
      <c r="F184" s="1"/>
      <c r="G184" s="5"/>
      <c r="H184" s="13" t="s">
        <v>790</v>
      </c>
      <c r="I184" s="14" t="s">
        <v>51</v>
      </c>
      <c r="J184" s="14" t="s">
        <v>51</v>
      </c>
      <c r="K184" s="14">
        <v>-1</v>
      </c>
      <c r="L184" s="14">
        <v>-1</v>
      </c>
      <c r="M184" t="s">
        <v>594</v>
      </c>
      <c r="N184" t="s">
        <v>47</v>
      </c>
    </row>
    <row r="185" spans="1:21" x14ac:dyDescent="0.25">
      <c r="B185" s="1"/>
      <c r="D185" s="1"/>
      <c r="E185" s="5"/>
      <c r="F185" s="1"/>
      <c r="G185" s="5"/>
      <c r="H185" s="1" t="s">
        <v>593</v>
      </c>
      <c r="I185" s="1" t="s">
        <v>593</v>
      </c>
      <c r="J185" s="5" t="s">
        <v>51</v>
      </c>
      <c r="K185" s="1">
        <v>2</v>
      </c>
      <c r="L185" s="5">
        <v>-1</v>
      </c>
      <c r="M185" t="s">
        <v>594</v>
      </c>
      <c r="N185" t="s">
        <v>595</v>
      </c>
      <c r="O185" t="s">
        <v>47</v>
      </c>
    </row>
    <row r="186" spans="1:21" x14ac:dyDescent="0.25">
      <c r="H186" s="1" t="s">
        <v>596</v>
      </c>
      <c r="I186" s="1" t="s">
        <v>596</v>
      </c>
      <c r="J186" s="5" t="s">
        <v>51</v>
      </c>
      <c r="K186" s="1">
        <v>2</v>
      </c>
      <c r="L186" s="5">
        <v>-1</v>
      </c>
      <c r="M186" t="s">
        <v>594</v>
      </c>
      <c r="N186" t="s">
        <v>595</v>
      </c>
      <c r="O186" t="s">
        <v>47</v>
      </c>
    </row>
    <row r="187" spans="1:21" x14ac:dyDescent="0.25">
      <c r="H187" s="13" t="s">
        <v>791</v>
      </c>
      <c r="I187" s="14" t="s">
        <v>51</v>
      </c>
      <c r="J187" s="13" t="s">
        <v>792</v>
      </c>
      <c r="K187" s="14">
        <v>-1</v>
      </c>
      <c r="L187" s="13">
        <v>2</v>
      </c>
      <c r="M187" t="s">
        <v>594</v>
      </c>
      <c r="N187" t="s">
        <v>47</v>
      </c>
      <c r="O187" t="s">
        <v>793</v>
      </c>
      <c r="P187">
        <v>2.1</v>
      </c>
      <c r="Q187" t="s">
        <v>753</v>
      </c>
    </row>
    <row r="188" spans="1:21" x14ac:dyDescent="0.25">
      <c r="H188" s="1" t="s">
        <v>597</v>
      </c>
      <c r="I188" s="1" t="s">
        <v>597</v>
      </c>
      <c r="J188" s="5" t="s">
        <v>51</v>
      </c>
      <c r="K188" s="1">
        <v>2</v>
      </c>
      <c r="L188" s="5">
        <v>-1</v>
      </c>
      <c r="M188" t="s">
        <v>594</v>
      </c>
      <c r="N188" t="s">
        <v>595</v>
      </c>
      <c r="O188" t="s">
        <v>47</v>
      </c>
    </row>
    <row r="189" spans="1:21" x14ac:dyDescent="0.25">
      <c r="H189" s="1" t="s">
        <v>598</v>
      </c>
      <c r="I189" s="1" t="s">
        <v>598</v>
      </c>
      <c r="J189" s="5" t="s">
        <v>51</v>
      </c>
      <c r="K189" s="1">
        <v>2</v>
      </c>
      <c r="L189" s="5">
        <v>-1</v>
      </c>
      <c r="M189" t="s">
        <v>594</v>
      </c>
      <c r="N189" t="s">
        <v>595</v>
      </c>
      <c r="O189" t="s">
        <v>47</v>
      </c>
    </row>
    <row r="190" spans="1:21" x14ac:dyDescent="0.25">
      <c r="A190" t="s">
        <v>283</v>
      </c>
      <c r="B190" s="1" t="s">
        <v>592</v>
      </c>
      <c r="C190" t="s">
        <v>56</v>
      </c>
      <c r="D190" s="1" t="s">
        <v>592</v>
      </c>
      <c r="E190" s="1" t="s">
        <v>592</v>
      </c>
      <c r="F190" s="1">
        <v>2</v>
      </c>
      <c r="G190" s="1">
        <v>2</v>
      </c>
      <c r="H190" s="1" t="s">
        <v>599</v>
      </c>
      <c r="I190" s="1" t="s">
        <v>599</v>
      </c>
      <c r="J190" s="1" t="s">
        <v>600</v>
      </c>
      <c r="K190" s="1">
        <v>2</v>
      </c>
      <c r="L190" s="1">
        <v>2</v>
      </c>
      <c r="M190" t="s">
        <v>594</v>
      </c>
      <c r="N190" t="s">
        <v>486</v>
      </c>
      <c r="O190" t="s">
        <v>601</v>
      </c>
      <c r="P190">
        <v>99</v>
      </c>
      <c r="R190" t="b">
        <v>1</v>
      </c>
    </row>
    <row r="191" spans="1:21" x14ac:dyDescent="0.25">
      <c r="A191" t="s">
        <v>283</v>
      </c>
      <c r="B191" s="1" t="s">
        <v>602</v>
      </c>
      <c r="C191" t="s">
        <v>284</v>
      </c>
      <c r="D191" s="1" t="s">
        <v>602</v>
      </c>
      <c r="E191" s="1" t="s">
        <v>602</v>
      </c>
      <c r="F191" s="1">
        <v>2</v>
      </c>
      <c r="G191" s="1">
        <v>2</v>
      </c>
      <c r="H191" s="1" t="s">
        <v>603</v>
      </c>
      <c r="I191" s="1" t="s">
        <v>603</v>
      </c>
      <c r="J191" s="5" t="s">
        <v>51</v>
      </c>
      <c r="K191" s="1">
        <v>2</v>
      </c>
      <c r="L191" s="5">
        <v>-1</v>
      </c>
      <c r="M191" t="s">
        <v>604</v>
      </c>
      <c r="N191" t="s">
        <v>605</v>
      </c>
      <c r="O191" t="s">
        <v>47</v>
      </c>
    </row>
    <row r="192" spans="1:21" x14ac:dyDescent="0.25">
      <c r="H192" s="1" t="s">
        <v>606</v>
      </c>
      <c r="I192" s="1" t="s">
        <v>606</v>
      </c>
      <c r="J192" s="5" t="s">
        <v>51</v>
      </c>
      <c r="K192" s="1">
        <v>2</v>
      </c>
      <c r="L192" s="5">
        <v>-1</v>
      </c>
      <c r="M192" t="s">
        <v>604</v>
      </c>
      <c r="N192" t="s">
        <v>605</v>
      </c>
      <c r="O192" t="s">
        <v>47</v>
      </c>
    </row>
    <row r="193" spans="1:20" x14ac:dyDescent="0.25">
      <c r="H193" s="1" t="s">
        <v>607</v>
      </c>
      <c r="I193" s="1" t="s">
        <v>607</v>
      </c>
      <c r="J193" s="1" t="s">
        <v>608</v>
      </c>
      <c r="K193" s="1">
        <v>2</v>
      </c>
      <c r="L193" s="1">
        <v>2</v>
      </c>
      <c r="M193" t="s">
        <v>604</v>
      </c>
      <c r="N193" t="s">
        <v>605</v>
      </c>
      <c r="O193" t="s">
        <v>609</v>
      </c>
      <c r="P193">
        <v>95.2</v>
      </c>
    </row>
    <row r="194" spans="1:20" x14ac:dyDescent="0.25">
      <c r="H194" s="1" t="s">
        <v>610</v>
      </c>
      <c r="I194" s="1" t="s">
        <v>610</v>
      </c>
      <c r="J194" s="5" t="s">
        <v>51</v>
      </c>
      <c r="K194" s="1">
        <v>2</v>
      </c>
      <c r="L194" s="5">
        <v>-1</v>
      </c>
      <c r="M194" t="s">
        <v>604</v>
      </c>
      <c r="N194" t="s">
        <v>605</v>
      </c>
      <c r="O194" t="s">
        <v>47</v>
      </c>
    </row>
    <row r="195" spans="1:20" x14ac:dyDescent="0.25">
      <c r="H195" s="13" t="s">
        <v>794</v>
      </c>
      <c r="I195" s="14" t="s">
        <v>51</v>
      </c>
      <c r="J195" s="14" t="s">
        <v>51</v>
      </c>
      <c r="K195" s="14">
        <v>-1</v>
      </c>
      <c r="L195" s="14">
        <v>-1</v>
      </c>
      <c r="M195" t="s">
        <v>604</v>
      </c>
      <c r="N195" t="s">
        <v>47</v>
      </c>
      <c r="Q195" t="s">
        <v>753</v>
      </c>
    </row>
    <row r="196" spans="1:20" x14ac:dyDescent="0.25">
      <c r="H196" s="13" t="s">
        <v>795</v>
      </c>
      <c r="I196" s="14" t="s">
        <v>51</v>
      </c>
      <c r="J196" s="14" t="s">
        <v>51</v>
      </c>
      <c r="K196" s="14">
        <v>-1</v>
      </c>
      <c r="L196" s="14">
        <v>-1</v>
      </c>
      <c r="M196" t="s">
        <v>604</v>
      </c>
      <c r="N196" t="s">
        <v>47</v>
      </c>
      <c r="Q196" t="s">
        <v>753</v>
      </c>
    </row>
    <row r="197" spans="1:20" x14ac:dyDescent="0.25">
      <c r="A197" t="s">
        <v>283</v>
      </c>
      <c r="B197" s="1" t="s">
        <v>602</v>
      </c>
      <c r="C197" t="s">
        <v>56</v>
      </c>
      <c r="D197" s="1" t="s">
        <v>602</v>
      </c>
      <c r="E197" s="5" t="s">
        <v>51</v>
      </c>
      <c r="F197" s="1">
        <v>2</v>
      </c>
      <c r="G197" s="5">
        <v>-1</v>
      </c>
      <c r="H197" s="1" t="s">
        <v>611</v>
      </c>
      <c r="I197" s="1" t="s">
        <v>611</v>
      </c>
      <c r="J197" s="5" t="s">
        <v>51</v>
      </c>
      <c r="K197" s="1">
        <v>2</v>
      </c>
      <c r="L197" s="5">
        <v>-1</v>
      </c>
      <c r="M197" t="s">
        <v>604</v>
      </c>
      <c r="N197" t="s">
        <v>605</v>
      </c>
      <c r="O197" t="s">
        <v>47</v>
      </c>
      <c r="R197" t="b">
        <v>1</v>
      </c>
      <c r="S197" t="b">
        <v>1</v>
      </c>
    </row>
    <row r="198" spans="1:20" x14ac:dyDescent="0.25">
      <c r="H198" s="1" t="s">
        <v>612</v>
      </c>
      <c r="I198" s="1" t="s">
        <v>612</v>
      </c>
      <c r="J198" s="5" t="s">
        <v>51</v>
      </c>
      <c r="K198" s="1">
        <v>2</v>
      </c>
      <c r="L198" s="5">
        <v>-1</v>
      </c>
      <c r="M198" t="s">
        <v>604</v>
      </c>
      <c r="N198" t="s">
        <v>605</v>
      </c>
      <c r="O198" t="s">
        <v>47</v>
      </c>
    </row>
    <row r="199" spans="1:20" x14ac:dyDescent="0.25">
      <c r="A199" t="s">
        <v>283</v>
      </c>
      <c r="B199" s="1" t="s">
        <v>613</v>
      </c>
      <c r="C199" t="s">
        <v>284</v>
      </c>
      <c r="D199" s="1" t="s">
        <v>613</v>
      </c>
      <c r="E199" s="5" t="s">
        <v>51</v>
      </c>
      <c r="F199" s="1">
        <v>2</v>
      </c>
      <c r="G199" s="5">
        <v>-1</v>
      </c>
      <c r="H199" s="1" t="s">
        <v>614</v>
      </c>
      <c r="I199" s="1" t="s">
        <v>614</v>
      </c>
      <c r="J199" s="5" t="s">
        <v>51</v>
      </c>
      <c r="K199" s="1">
        <v>2</v>
      </c>
      <c r="L199" s="5">
        <v>-1</v>
      </c>
      <c r="M199" t="s">
        <v>324</v>
      </c>
      <c r="N199" t="s">
        <v>615</v>
      </c>
      <c r="O199" t="s">
        <v>47</v>
      </c>
    </row>
    <row r="200" spans="1:20" x14ac:dyDescent="0.25">
      <c r="H200" s="1" t="s">
        <v>616</v>
      </c>
      <c r="I200" s="1" t="s">
        <v>616</v>
      </c>
      <c r="J200" s="5" t="s">
        <v>51</v>
      </c>
      <c r="K200" s="1">
        <v>2</v>
      </c>
      <c r="L200" s="5">
        <v>-1</v>
      </c>
      <c r="M200" t="s">
        <v>324</v>
      </c>
      <c r="N200" t="s">
        <v>615</v>
      </c>
      <c r="O200" t="s">
        <v>47</v>
      </c>
    </row>
    <row r="201" spans="1:20" x14ac:dyDescent="0.25">
      <c r="H201" s="1" t="s">
        <v>617</v>
      </c>
      <c r="I201" s="1" t="s">
        <v>617</v>
      </c>
      <c r="J201" s="5" t="s">
        <v>51</v>
      </c>
      <c r="K201" s="1">
        <v>2</v>
      </c>
      <c r="L201" s="5">
        <v>-1</v>
      </c>
      <c r="M201" t="s">
        <v>324</v>
      </c>
      <c r="N201" t="s">
        <v>615</v>
      </c>
      <c r="O201" t="s">
        <v>47</v>
      </c>
    </row>
    <row r="202" spans="1:20" x14ac:dyDescent="0.25">
      <c r="A202" t="s">
        <v>283</v>
      </c>
      <c r="B202" s="1" t="s">
        <v>613</v>
      </c>
      <c r="C202" t="s">
        <v>56</v>
      </c>
      <c r="D202" s="1" t="s">
        <v>613</v>
      </c>
      <c r="E202" s="5" t="s">
        <v>51</v>
      </c>
      <c r="F202" s="1">
        <v>2</v>
      </c>
      <c r="G202" s="5">
        <v>-1</v>
      </c>
      <c r="H202" s="1" t="s">
        <v>618</v>
      </c>
      <c r="I202" s="1" t="s">
        <v>618</v>
      </c>
      <c r="J202" s="5" t="s">
        <v>51</v>
      </c>
      <c r="K202" s="1">
        <v>2</v>
      </c>
      <c r="L202" s="5">
        <v>-1</v>
      </c>
      <c r="M202" t="s">
        <v>324</v>
      </c>
      <c r="N202" t="s">
        <v>619</v>
      </c>
      <c r="O202" t="s">
        <v>47</v>
      </c>
      <c r="R202" t="b">
        <v>1</v>
      </c>
      <c r="S202" t="b">
        <v>1</v>
      </c>
    </row>
    <row r="203" spans="1:20" x14ac:dyDescent="0.25">
      <c r="B203" s="1"/>
      <c r="D203" s="1"/>
      <c r="E203" s="5"/>
      <c r="F203" s="1"/>
      <c r="G203" s="5"/>
      <c r="H203" s="13" t="s">
        <v>796</v>
      </c>
      <c r="I203" s="14" t="s">
        <v>51</v>
      </c>
      <c r="J203" s="14" t="s">
        <v>51</v>
      </c>
      <c r="K203" s="14">
        <v>-1</v>
      </c>
      <c r="L203" s="14">
        <v>-1</v>
      </c>
      <c r="M203" t="s">
        <v>324</v>
      </c>
      <c r="N203" t="s">
        <v>47</v>
      </c>
      <c r="Q203" t="s">
        <v>797</v>
      </c>
    </row>
    <row r="204" spans="1:20" x14ac:dyDescent="0.25">
      <c r="B204" s="1"/>
      <c r="D204" s="1"/>
      <c r="E204" s="5"/>
      <c r="F204" s="1"/>
      <c r="G204" s="5"/>
      <c r="H204" s="13" t="s">
        <v>798</v>
      </c>
      <c r="I204" s="14" t="s">
        <v>51</v>
      </c>
      <c r="J204" s="14" t="s">
        <v>51</v>
      </c>
      <c r="K204" s="14">
        <v>-1</v>
      </c>
      <c r="L204" s="14">
        <v>-1</v>
      </c>
      <c r="M204" t="s">
        <v>324</v>
      </c>
      <c r="N204" t="s">
        <v>47</v>
      </c>
      <c r="Q204" t="s">
        <v>799</v>
      </c>
    </row>
    <row r="205" spans="1:20" x14ac:dyDescent="0.25">
      <c r="A205" t="s">
        <v>283</v>
      </c>
      <c r="B205" s="1" t="s">
        <v>620</v>
      </c>
      <c r="C205" t="s">
        <v>284</v>
      </c>
      <c r="D205" s="1" t="s">
        <v>620</v>
      </c>
      <c r="E205" s="5" t="s">
        <v>51</v>
      </c>
      <c r="F205" s="1">
        <v>2</v>
      </c>
      <c r="G205" s="5">
        <v>-1</v>
      </c>
      <c r="H205" s="13" t="s">
        <v>626</v>
      </c>
      <c r="I205" s="14" t="s">
        <v>51</v>
      </c>
      <c r="J205" s="14" t="s">
        <v>51</v>
      </c>
      <c r="K205" s="14">
        <v>-1</v>
      </c>
      <c r="L205" s="14">
        <v>-1</v>
      </c>
      <c r="M205" t="s">
        <v>309</v>
      </c>
      <c r="N205" t="s">
        <v>47</v>
      </c>
      <c r="Q205" t="s">
        <v>753</v>
      </c>
      <c r="T205" t="b">
        <v>1</v>
      </c>
    </row>
    <row r="206" spans="1:20" x14ac:dyDescent="0.25">
      <c r="B206" s="1"/>
      <c r="D206" s="1"/>
      <c r="E206" s="5"/>
      <c r="F206" s="1"/>
      <c r="G206" s="5"/>
      <c r="H206" s="1" t="s">
        <v>621</v>
      </c>
      <c r="I206" s="1" t="s">
        <v>621</v>
      </c>
      <c r="J206" s="5" t="s">
        <v>51</v>
      </c>
      <c r="K206" s="1">
        <v>2</v>
      </c>
      <c r="L206" s="5">
        <v>-1</v>
      </c>
      <c r="M206" t="s">
        <v>309</v>
      </c>
      <c r="N206" t="s">
        <v>622</v>
      </c>
      <c r="O206" t="s">
        <v>47</v>
      </c>
    </row>
    <row r="207" spans="1:20" x14ac:dyDescent="0.25">
      <c r="H207" s="1" t="s">
        <v>623</v>
      </c>
      <c r="I207" s="1" t="s">
        <v>623</v>
      </c>
      <c r="J207" s="5" t="s">
        <v>51</v>
      </c>
      <c r="K207" s="1">
        <v>2</v>
      </c>
      <c r="L207" s="5">
        <v>-1</v>
      </c>
      <c r="M207" t="s">
        <v>309</v>
      </c>
      <c r="N207" t="s">
        <v>622</v>
      </c>
      <c r="O207" t="s">
        <v>47</v>
      </c>
    </row>
    <row r="208" spans="1:20" x14ac:dyDescent="0.25">
      <c r="H208" s="1" t="s">
        <v>624</v>
      </c>
      <c r="I208" s="1" t="s">
        <v>624</v>
      </c>
      <c r="J208" s="5" t="s">
        <v>51</v>
      </c>
      <c r="K208" s="1">
        <v>2</v>
      </c>
      <c r="L208" s="5">
        <v>-1</v>
      </c>
      <c r="M208" t="s">
        <v>309</v>
      </c>
      <c r="N208" t="s">
        <v>622</v>
      </c>
      <c r="O208" t="s">
        <v>47</v>
      </c>
    </row>
    <row r="209" spans="1:21" x14ac:dyDescent="0.25">
      <c r="H209" s="1" t="s">
        <v>625</v>
      </c>
      <c r="I209" s="1" t="s">
        <v>625</v>
      </c>
      <c r="J209" s="5" t="s">
        <v>51</v>
      </c>
      <c r="K209" s="1">
        <v>2</v>
      </c>
      <c r="L209" s="5">
        <v>-1</v>
      </c>
      <c r="M209" t="s">
        <v>309</v>
      </c>
      <c r="N209" t="s">
        <v>622</v>
      </c>
      <c r="O209" t="s">
        <v>47</v>
      </c>
    </row>
    <row r="210" spans="1:21" x14ac:dyDescent="0.25">
      <c r="A210" t="s">
        <v>283</v>
      </c>
      <c r="B210" s="1" t="s">
        <v>620</v>
      </c>
      <c r="C210" t="s">
        <v>56</v>
      </c>
      <c r="D210" s="1" t="s">
        <v>620</v>
      </c>
      <c r="E210" s="5" t="s">
        <v>51</v>
      </c>
      <c r="F210" s="1">
        <v>2</v>
      </c>
      <c r="G210" s="5">
        <v>-1</v>
      </c>
      <c r="H210" s="1" t="s">
        <v>626</v>
      </c>
      <c r="I210" s="1" t="s">
        <v>626</v>
      </c>
      <c r="J210" s="5" t="s">
        <v>51</v>
      </c>
      <c r="K210" s="1">
        <v>2</v>
      </c>
      <c r="L210" s="5">
        <v>-1</v>
      </c>
      <c r="M210" t="s">
        <v>309</v>
      </c>
      <c r="N210" t="s">
        <v>622</v>
      </c>
      <c r="O210" t="s">
        <v>47</v>
      </c>
      <c r="R210" t="b">
        <v>1</v>
      </c>
      <c r="S210" t="b">
        <v>1</v>
      </c>
      <c r="U210" t="b">
        <v>1</v>
      </c>
    </row>
    <row r="211" spans="1:21" x14ac:dyDescent="0.25">
      <c r="A211" t="s">
        <v>283</v>
      </c>
      <c r="B211" s="1" t="s">
        <v>627</v>
      </c>
      <c r="C211" t="s">
        <v>284</v>
      </c>
      <c r="D211" s="1" t="s">
        <v>627</v>
      </c>
      <c r="E211" s="5" t="s">
        <v>51</v>
      </c>
      <c r="F211" s="1">
        <v>2</v>
      </c>
      <c r="G211" s="5">
        <v>-1</v>
      </c>
      <c r="H211" s="1" t="s">
        <v>628</v>
      </c>
      <c r="I211" s="1" t="s">
        <v>628</v>
      </c>
      <c r="J211" s="5" t="s">
        <v>51</v>
      </c>
      <c r="K211" s="1">
        <v>2</v>
      </c>
      <c r="L211" s="5">
        <v>-1</v>
      </c>
      <c r="M211" t="s">
        <v>313</v>
      </c>
      <c r="N211" t="s">
        <v>553</v>
      </c>
      <c r="O211" t="s">
        <v>47</v>
      </c>
    </row>
    <row r="212" spans="1:21" x14ac:dyDescent="0.25">
      <c r="H212" s="1" t="s">
        <v>629</v>
      </c>
      <c r="I212" s="1" t="s">
        <v>629</v>
      </c>
      <c r="J212" s="5" t="s">
        <v>51</v>
      </c>
      <c r="K212" s="1">
        <v>2</v>
      </c>
      <c r="L212" s="5">
        <v>-1</v>
      </c>
      <c r="M212" t="s">
        <v>313</v>
      </c>
      <c r="N212" t="s">
        <v>553</v>
      </c>
      <c r="O212" t="s">
        <v>47</v>
      </c>
    </row>
    <row r="213" spans="1:21" x14ac:dyDescent="0.25">
      <c r="H213" s="1" t="s">
        <v>630</v>
      </c>
      <c r="I213" s="1" t="s">
        <v>630</v>
      </c>
      <c r="J213" s="5" t="s">
        <v>51</v>
      </c>
      <c r="K213" s="1">
        <v>2</v>
      </c>
      <c r="L213" s="5">
        <v>-1</v>
      </c>
      <c r="M213" t="s">
        <v>313</v>
      </c>
      <c r="N213" t="s">
        <v>553</v>
      </c>
      <c r="O213" t="s">
        <v>47</v>
      </c>
    </row>
    <row r="214" spans="1:21" x14ac:dyDescent="0.25">
      <c r="H214" s="1" t="s">
        <v>631</v>
      </c>
      <c r="I214" s="1" t="s">
        <v>631</v>
      </c>
      <c r="J214" s="5" t="s">
        <v>51</v>
      </c>
      <c r="K214" s="1">
        <v>2</v>
      </c>
      <c r="L214" s="5">
        <v>-1</v>
      </c>
      <c r="M214" t="s">
        <v>313</v>
      </c>
      <c r="N214" t="s">
        <v>553</v>
      </c>
      <c r="O214" t="s">
        <v>47</v>
      </c>
    </row>
    <row r="215" spans="1:21" x14ac:dyDescent="0.25">
      <c r="A215" t="s">
        <v>283</v>
      </c>
      <c r="B215" s="1" t="s">
        <v>632</v>
      </c>
      <c r="C215" t="s">
        <v>284</v>
      </c>
      <c r="D215" t="s">
        <v>633</v>
      </c>
      <c r="E215" t="s">
        <v>51</v>
      </c>
      <c r="F215">
        <v>0</v>
      </c>
      <c r="G215">
        <v>0</v>
      </c>
      <c r="M215" t="s">
        <v>634</v>
      </c>
      <c r="N215" t="s">
        <v>574</v>
      </c>
      <c r="O215" t="s">
        <v>47</v>
      </c>
      <c r="Q215" t="s">
        <v>60</v>
      </c>
    </row>
    <row r="216" spans="1:21" x14ac:dyDescent="0.25">
      <c r="A216" t="s">
        <v>283</v>
      </c>
      <c r="B216" s="1" t="s">
        <v>632</v>
      </c>
      <c r="C216" t="s">
        <v>56</v>
      </c>
      <c r="D216" t="s">
        <v>633</v>
      </c>
      <c r="E216" t="s">
        <v>51</v>
      </c>
      <c r="F216">
        <v>0</v>
      </c>
      <c r="G216">
        <v>0</v>
      </c>
      <c r="M216" t="s">
        <v>634</v>
      </c>
      <c r="N216" t="s">
        <v>574</v>
      </c>
      <c r="O216" t="s">
        <v>47</v>
      </c>
      <c r="Q216" t="s">
        <v>60</v>
      </c>
      <c r="R216" t="b">
        <v>1</v>
      </c>
      <c r="S216" t="b">
        <v>1</v>
      </c>
    </row>
    <row r="217" spans="1:21" x14ac:dyDescent="0.25">
      <c r="A217" t="s">
        <v>283</v>
      </c>
      <c r="B217" s="1" t="s">
        <v>635</v>
      </c>
      <c r="C217" t="s">
        <v>284</v>
      </c>
      <c r="D217" t="s">
        <v>636</v>
      </c>
      <c r="E217" t="s">
        <v>51</v>
      </c>
      <c r="F217">
        <v>0</v>
      </c>
      <c r="G217">
        <v>0</v>
      </c>
      <c r="M217" t="s">
        <v>440</v>
      </c>
      <c r="N217" t="s">
        <v>444</v>
      </c>
      <c r="O217" t="s">
        <v>47</v>
      </c>
      <c r="Q217" t="s">
        <v>60</v>
      </c>
    </row>
    <row r="218" spans="1:21" x14ac:dyDescent="0.25">
      <c r="A218" t="s">
        <v>283</v>
      </c>
      <c r="B218" s="1" t="s">
        <v>635</v>
      </c>
      <c r="C218" t="s">
        <v>56</v>
      </c>
      <c r="D218" t="s">
        <v>636</v>
      </c>
      <c r="E218" t="s">
        <v>51</v>
      </c>
      <c r="F218">
        <v>0</v>
      </c>
      <c r="G218">
        <v>0</v>
      </c>
      <c r="M218" t="s">
        <v>440</v>
      </c>
      <c r="N218" t="s">
        <v>380</v>
      </c>
      <c r="O218" t="s">
        <v>47</v>
      </c>
      <c r="Q218" t="s">
        <v>60</v>
      </c>
      <c r="R218" t="b">
        <v>1</v>
      </c>
      <c r="S218" t="b">
        <v>1</v>
      </c>
    </row>
    <row r="219" spans="1:21" x14ac:dyDescent="0.25">
      <c r="A219" t="s">
        <v>283</v>
      </c>
      <c r="B219" s="1" t="s">
        <v>637</v>
      </c>
      <c r="C219" t="s">
        <v>284</v>
      </c>
      <c r="D219" s="1" t="s">
        <v>637</v>
      </c>
      <c r="E219" s="1" t="s">
        <v>637</v>
      </c>
      <c r="F219" s="1">
        <v>2</v>
      </c>
      <c r="G219" s="1">
        <v>2</v>
      </c>
      <c r="H219" s="1" t="s">
        <v>638</v>
      </c>
      <c r="I219" s="1" t="s">
        <v>638</v>
      </c>
      <c r="J219" s="1" t="s">
        <v>639</v>
      </c>
      <c r="K219" s="1">
        <v>2</v>
      </c>
      <c r="L219" s="1">
        <v>2</v>
      </c>
      <c r="M219" t="s">
        <v>640</v>
      </c>
      <c r="N219" t="s">
        <v>641</v>
      </c>
      <c r="O219" t="s">
        <v>642</v>
      </c>
      <c r="P219">
        <v>96.2</v>
      </c>
    </row>
    <row r="220" spans="1:21" x14ac:dyDescent="0.25">
      <c r="B220" s="1"/>
      <c r="D220" s="1"/>
      <c r="E220" s="1"/>
      <c r="F220" s="1"/>
      <c r="G220" s="1"/>
      <c r="H220" s="13" t="s">
        <v>800</v>
      </c>
      <c r="I220" s="14" t="s">
        <v>51</v>
      </c>
      <c r="J220" s="14" t="s">
        <v>51</v>
      </c>
      <c r="K220" s="14">
        <v>-1</v>
      </c>
      <c r="L220" s="14">
        <v>-1</v>
      </c>
      <c r="M220" t="s">
        <v>640</v>
      </c>
      <c r="N220" t="s">
        <v>47</v>
      </c>
      <c r="Q220" t="s">
        <v>753</v>
      </c>
    </row>
    <row r="221" spans="1:21" x14ac:dyDescent="0.25">
      <c r="H221" s="1" t="s">
        <v>643</v>
      </c>
      <c r="I221" s="1" t="s">
        <v>643</v>
      </c>
      <c r="J221" s="5" t="s">
        <v>51</v>
      </c>
      <c r="K221" s="1">
        <v>2</v>
      </c>
      <c r="L221" s="5">
        <v>-1</v>
      </c>
      <c r="M221" t="s">
        <v>640</v>
      </c>
      <c r="N221" t="s">
        <v>641</v>
      </c>
      <c r="O221" t="s">
        <v>47</v>
      </c>
    </row>
    <row r="222" spans="1:21" x14ac:dyDescent="0.25">
      <c r="H222" s="13" t="s">
        <v>801</v>
      </c>
      <c r="I222" s="14" t="s">
        <v>51</v>
      </c>
      <c r="J222" s="14" t="s">
        <v>51</v>
      </c>
      <c r="K222" s="14">
        <v>-1</v>
      </c>
      <c r="L222" s="14">
        <v>-1</v>
      </c>
      <c r="M222" t="s">
        <v>640</v>
      </c>
      <c r="N222" t="s">
        <v>47</v>
      </c>
      <c r="Q222" t="s">
        <v>753</v>
      </c>
    </row>
    <row r="223" spans="1:21" x14ac:dyDescent="0.25">
      <c r="A223" t="s">
        <v>283</v>
      </c>
      <c r="B223" s="1" t="s">
        <v>644</v>
      </c>
      <c r="C223" t="s">
        <v>56</v>
      </c>
      <c r="D223" t="s">
        <v>637</v>
      </c>
      <c r="E223" t="s">
        <v>51</v>
      </c>
      <c r="F223">
        <v>0</v>
      </c>
      <c r="G223">
        <v>0</v>
      </c>
      <c r="M223" t="s">
        <v>640</v>
      </c>
      <c r="N223" t="s">
        <v>645</v>
      </c>
      <c r="O223" t="s">
        <v>47</v>
      </c>
      <c r="Q223" t="s">
        <v>60</v>
      </c>
      <c r="R223" t="b">
        <v>1</v>
      </c>
      <c r="S223" t="b">
        <v>1</v>
      </c>
    </row>
    <row r="224" spans="1:21" x14ac:dyDescent="0.25">
      <c r="A224" t="s">
        <v>283</v>
      </c>
      <c r="B224" s="1" t="s">
        <v>646</v>
      </c>
      <c r="C224" t="s">
        <v>284</v>
      </c>
      <c r="D224" s="1" t="s">
        <v>646</v>
      </c>
      <c r="E224" s="1" t="s">
        <v>646</v>
      </c>
      <c r="F224" s="1">
        <v>2</v>
      </c>
      <c r="G224" s="1">
        <v>2</v>
      </c>
      <c r="H224" s="1" t="s">
        <v>647</v>
      </c>
      <c r="I224" s="1" t="s">
        <v>647</v>
      </c>
      <c r="J224" s="1" t="s">
        <v>648</v>
      </c>
      <c r="K224" s="1">
        <v>2</v>
      </c>
      <c r="L224" s="1">
        <v>2</v>
      </c>
      <c r="M224" t="s">
        <v>567</v>
      </c>
      <c r="N224" t="s">
        <v>595</v>
      </c>
      <c r="O224" t="s">
        <v>649</v>
      </c>
      <c r="P224">
        <v>96.8</v>
      </c>
    </row>
    <row r="225" spans="1:19" x14ac:dyDescent="0.25">
      <c r="H225" s="1" t="s">
        <v>650</v>
      </c>
      <c r="I225" s="1" t="s">
        <v>650</v>
      </c>
      <c r="J225" s="5" t="s">
        <v>51</v>
      </c>
      <c r="K225" s="1">
        <v>2</v>
      </c>
      <c r="L225" s="5">
        <v>-1</v>
      </c>
      <c r="M225" t="s">
        <v>567</v>
      </c>
      <c r="N225" t="s">
        <v>595</v>
      </c>
      <c r="O225" t="s">
        <v>47</v>
      </c>
    </row>
    <row r="226" spans="1:19" x14ac:dyDescent="0.25">
      <c r="H226" s="13" t="s">
        <v>802</v>
      </c>
      <c r="I226" s="14" t="s">
        <v>51</v>
      </c>
      <c r="J226" s="14" t="s">
        <v>51</v>
      </c>
      <c r="K226" s="14">
        <v>-1</v>
      </c>
      <c r="L226" s="14">
        <v>-1</v>
      </c>
      <c r="M226" t="s">
        <v>567</v>
      </c>
      <c r="N226" t="s">
        <v>47</v>
      </c>
    </row>
    <row r="227" spans="1:19" x14ac:dyDescent="0.25">
      <c r="A227" t="s">
        <v>283</v>
      </c>
      <c r="B227" s="1" t="s">
        <v>651</v>
      </c>
      <c r="C227" t="s">
        <v>56</v>
      </c>
      <c r="D227" t="s">
        <v>646</v>
      </c>
      <c r="E227" t="s">
        <v>51</v>
      </c>
      <c r="F227">
        <v>0</v>
      </c>
      <c r="G227">
        <v>0</v>
      </c>
      <c r="M227" t="s">
        <v>567</v>
      </c>
      <c r="N227" t="s">
        <v>490</v>
      </c>
      <c r="O227" t="s">
        <v>47</v>
      </c>
      <c r="Q227" t="s">
        <v>60</v>
      </c>
      <c r="R227" t="b">
        <v>1</v>
      </c>
      <c r="S227" t="b">
        <v>1</v>
      </c>
    </row>
    <row r="228" spans="1:19" x14ac:dyDescent="0.25">
      <c r="A228" t="s">
        <v>283</v>
      </c>
      <c r="B228" s="1" t="s">
        <v>652</v>
      </c>
      <c r="C228" t="s">
        <v>284</v>
      </c>
      <c r="D228" s="1" t="s">
        <v>652</v>
      </c>
      <c r="E228" s="5" t="s">
        <v>51</v>
      </c>
      <c r="F228" s="1">
        <v>2</v>
      </c>
      <c r="G228" s="5">
        <v>-1</v>
      </c>
      <c r="H228" s="1" t="s">
        <v>653</v>
      </c>
      <c r="I228" s="1" t="s">
        <v>653</v>
      </c>
      <c r="J228" s="5" t="s">
        <v>51</v>
      </c>
      <c r="K228" s="1">
        <v>2</v>
      </c>
      <c r="L228" s="5">
        <v>-1</v>
      </c>
      <c r="M228" t="s">
        <v>604</v>
      </c>
      <c r="N228" t="s">
        <v>605</v>
      </c>
      <c r="O228" t="s">
        <v>47</v>
      </c>
    </row>
    <row r="229" spans="1:19" x14ac:dyDescent="0.25">
      <c r="H229" s="1" t="s">
        <v>654</v>
      </c>
      <c r="I229" s="1" t="s">
        <v>654</v>
      </c>
      <c r="J229" s="5" t="s">
        <v>51</v>
      </c>
      <c r="K229" s="1">
        <v>2</v>
      </c>
      <c r="L229" s="5">
        <v>-1</v>
      </c>
      <c r="M229" t="s">
        <v>604</v>
      </c>
      <c r="N229" t="s">
        <v>605</v>
      </c>
      <c r="O229" t="s">
        <v>47</v>
      </c>
    </row>
    <row r="230" spans="1:19" x14ac:dyDescent="0.25">
      <c r="H230" s="1" t="s">
        <v>655</v>
      </c>
      <c r="I230" s="1" t="s">
        <v>655</v>
      </c>
      <c r="J230" s="5" t="s">
        <v>51</v>
      </c>
      <c r="K230" s="1">
        <v>2</v>
      </c>
      <c r="L230" s="5">
        <v>-1</v>
      </c>
      <c r="M230" t="s">
        <v>604</v>
      </c>
      <c r="N230" t="s">
        <v>605</v>
      </c>
      <c r="O230" t="s">
        <v>47</v>
      </c>
    </row>
    <row r="231" spans="1:19" x14ac:dyDescent="0.25">
      <c r="H231" s="1" t="s">
        <v>656</v>
      </c>
      <c r="I231" s="1" t="s">
        <v>656</v>
      </c>
      <c r="J231" s="5" t="s">
        <v>51</v>
      </c>
      <c r="K231" s="1">
        <v>2</v>
      </c>
      <c r="L231" s="5">
        <v>-1</v>
      </c>
      <c r="M231" t="s">
        <v>604</v>
      </c>
      <c r="N231" t="s">
        <v>605</v>
      </c>
      <c r="O231" t="s">
        <v>47</v>
      </c>
    </row>
    <row r="232" spans="1:19" x14ac:dyDescent="0.25">
      <c r="H232" s="1" t="s">
        <v>657</v>
      </c>
      <c r="I232" s="1" t="s">
        <v>657</v>
      </c>
      <c r="J232" s="5" t="s">
        <v>51</v>
      </c>
      <c r="K232" s="1">
        <v>2</v>
      </c>
      <c r="L232" s="5">
        <v>-1</v>
      </c>
      <c r="M232" t="s">
        <v>604</v>
      </c>
      <c r="N232" t="s">
        <v>605</v>
      </c>
      <c r="O232" t="s">
        <v>47</v>
      </c>
    </row>
    <row r="233" spans="1:19" x14ac:dyDescent="0.25">
      <c r="H233" s="1" t="s">
        <v>658</v>
      </c>
      <c r="I233" s="1" t="s">
        <v>658</v>
      </c>
      <c r="J233" s="5" t="s">
        <v>51</v>
      </c>
      <c r="K233" s="1">
        <v>2</v>
      </c>
      <c r="L233" s="5">
        <v>-1</v>
      </c>
      <c r="M233" t="s">
        <v>604</v>
      </c>
      <c r="N233" t="s">
        <v>605</v>
      </c>
      <c r="O233" t="s">
        <v>47</v>
      </c>
    </row>
    <row r="234" spans="1:19" x14ac:dyDescent="0.25">
      <c r="A234" t="s">
        <v>283</v>
      </c>
      <c r="B234" s="1" t="s">
        <v>659</v>
      </c>
      <c r="C234" t="s">
        <v>56</v>
      </c>
      <c r="D234" t="s">
        <v>652</v>
      </c>
      <c r="E234" t="s">
        <v>51</v>
      </c>
      <c r="F234">
        <v>0</v>
      </c>
      <c r="G234">
        <v>0</v>
      </c>
      <c r="M234" t="s">
        <v>604</v>
      </c>
      <c r="N234" t="s">
        <v>431</v>
      </c>
      <c r="O234" t="s">
        <v>47</v>
      </c>
      <c r="Q234" t="s">
        <v>60</v>
      </c>
      <c r="R234" t="b">
        <v>1</v>
      </c>
      <c r="S234" t="b">
        <v>1</v>
      </c>
    </row>
    <row r="235" spans="1:19" x14ac:dyDescent="0.25">
      <c r="A235" t="s">
        <v>283</v>
      </c>
      <c r="B235" s="1" t="s">
        <v>660</v>
      </c>
      <c r="C235" t="s">
        <v>284</v>
      </c>
      <c r="D235" s="1" t="s">
        <v>660</v>
      </c>
      <c r="E235" s="5" t="s">
        <v>51</v>
      </c>
      <c r="F235" s="1">
        <v>2</v>
      </c>
      <c r="G235" s="5">
        <v>-1</v>
      </c>
      <c r="H235" s="1" t="s">
        <v>661</v>
      </c>
      <c r="I235" s="1" t="s">
        <v>661</v>
      </c>
      <c r="J235" s="5" t="s">
        <v>51</v>
      </c>
      <c r="K235" s="1">
        <v>2</v>
      </c>
      <c r="L235" s="5">
        <v>-1</v>
      </c>
      <c r="M235" t="s">
        <v>324</v>
      </c>
      <c r="N235" t="s">
        <v>460</v>
      </c>
      <c r="O235" t="s">
        <v>47</v>
      </c>
    </row>
    <row r="236" spans="1:19" x14ac:dyDescent="0.25">
      <c r="H236" s="1" t="s">
        <v>662</v>
      </c>
      <c r="I236" s="1" t="s">
        <v>662</v>
      </c>
      <c r="J236" s="5" t="s">
        <v>51</v>
      </c>
      <c r="K236" s="1">
        <v>2</v>
      </c>
      <c r="L236" s="5">
        <v>-1</v>
      </c>
      <c r="M236" t="s">
        <v>324</v>
      </c>
      <c r="N236" t="s">
        <v>460</v>
      </c>
      <c r="O236" t="s">
        <v>47</v>
      </c>
    </row>
    <row r="237" spans="1:19" x14ac:dyDescent="0.25">
      <c r="H237" s="13" t="s">
        <v>803</v>
      </c>
      <c r="I237" s="14" t="s">
        <v>51</v>
      </c>
      <c r="J237" s="14" t="s">
        <v>51</v>
      </c>
      <c r="K237" s="14">
        <v>-1</v>
      </c>
      <c r="L237" s="14">
        <v>-1</v>
      </c>
      <c r="M237" t="s">
        <v>324</v>
      </c>
      <c r="N237" t="s">
        <v>47</v>
      </c>
      <c r="Q237" t="s">
        <v>753</v>
      </c>
    </row>
    <row r="238" spans="1:19" x14ac:dyDescent="0.25">
      <c r="H238" s="13" t="s">
        <v>804</v>
      </c>
      <c r="I238" s="14" t="s">
        <v>51</v>
      </c>
      <c r="J238" s="14" t="s">
        <v>51</v>
      </c>
      <c r="K238" s="14">
        <v>-1</v>
      </c>
      <c r="L238" s="14">
        <v>-1</v>
      </c>
      <c r="M238" t="s">
        <v>324</v>
      </c>
      <c r="N238" t="s">
        <v>47</v>
      </c>
      <c r="Q238" t="s">
        <v>753</v>
      </c>
    </row>
    <row r="239" spans="1:19" x14ac:dyDescent="0.25">
      <c r="H239" s="13" t="s">
        <v>805</v>
      </c>
      <c r="I239" s="14" t="s">
        <v>51</v>
      </c>
      <c r="J239" s="14" t="s">
        <v>51</v>
      </c>
      <c r="K239" s="14">
        <v>-1</v>
      </c>
      <c r="L239" s="14">
        <v>-1</v>
      </c>
      <c r="M239" t="s">
        <v>324</v>
      </c>
      <c r="N239" t="s">
        <v>47</v>
      </c>
      <c r="Q239" t="s">
        <v>753</v>
      </c>
    </row>
    <row r="240" spans="1:19" x14ac:dyDescent="0.25">
      <c r="A240" t="s">
        <v>283</v>
      </c>
      <c r="B240" s="1" t="s">
        <v>663</v>
      </c>
      <c r="C240" t="s">
        <v>56</v>
      </c>
      <c r="D240" t="s">
        <v>660</v>
      </c>
      <c r="E240" t="s">
        <v>51</v>
      </c>
      <c r="F240">
        <v>0</v>
      </c>
      <c r="G240">
        <v>0</v>
      </c>
      <c r="M240" t="s">
        <v>324</v>
      </c>
      <c r="N240" t="s">
        <v>664</v>
      </c>
      <c r="O240" t="s">
        <v>47</v>
      </c>
      <c r="Q240" t="s">
        <v>60</v>
      </c>
      <c r="R240" t="b">
        <v>1</v>
      </c>
      <c r="S240" t="b">
        <v>1</v>
      </c>
    </row>
    <row r="241" spans="1:21" x14ac:dyDescent="0.25">
      <c r="A241" t="s">
        <v>283</v>
      </c>
      <c r="B241" s="1" t="s">
        <v>665</v>
      </c>
      <c r="C241" t="s">
        <v>284</v>
      </c>
      <c r="D241" s="1" t="s">
        <v>665</v>
      </c>
      <c r="E241" s="5" t="s">
        <v>51</v>
      </c>
      <c r="F241" s="1">
        <v>2</v>
      </c>
      <c r="G241" s="5">
        <v>-1</v>
      </c>
      <c r="H241" s="1" t="s">
        <v>666</v>
      </c>
      <c r="I241" s="1" t="s">
        <v>666</v>
      </c>
      <c r="J241" s="5" t="s">
        <v>51</v>
      </c>
      <c r="K241" s="1">
        <v>2</v>
      </c>
      <c r="L241" s="5">
        <v>-1</v>
      </c>
      <c r="M241" t="s">
        <v>394</v>
      </c>
      <c r="N241" t="s">
        <v>667</v>
      </c>
      <c r="O241" t="s">
        <v>47</v>
      </c>
    </row>
    <row r="242" spans="1:21" x14ac:dyDescent="0.25">
      <c r="B242" s="1"/>
      <c r="D242" s="1"/>
      <c r="E242" s="5"/>
      <c r="F242" s="1"/>
      <c r="G242" s="5"/>
      <c r="H242" s="13" t="s">
        <v>806</v>
      </c>
      <c r="I242" s="14" t="s">
        <v>51</v>
      </c>
      <c r="J242" s="14" t="s">
        <v>51</v>
      </c>
      <c r="K242" s="14">
        <v>-1</v>
      </c>
      <c r="L242" s="14">
        <v>-1</v>
      </c>
      <c r="M242" t="s">
        <v>394</v>
      </c>
      <c r="N242" t="s">
        <v>47</v>
      </c>
      <c r="O242" t="s">
        <v>807</v>
      </c>
      <c r="P242">
        <v>11.2</v>
      </c>
      <c r="Q242" t="s">
        <v>753</v>
      </c>
    </row>
    <row r="243" spans="1:21" x14ac:dyDescent="0.25">
      <c r="B243" s="1"/>
      <c r="D243" s="1"/>
      <c r="E243" s="5"/>
      <c r="F243" s="1"/>
      <c r="G243" s="5"/>
      <c r="H243" s="13" t="s">
        <v>808</v>
      </c>
      <c r="I243" s="14" t="s">
        <v>51</v>
      </c>
      <c r="J243" s="14" t="s">
        <v>51</v>
      </c>
      <c r="K243" s="14">
        <v>-1</v>
      </c>
      <c r="L243" s="14">
        <v>-1</v>
      </c>
      <c r="M243" t="s">
        <v>394</v>
      </c>
      <c r="N243" t="s">
        <v>47</v>
      </c>
      <c r="O243" t="s">
        <v>809</v>
      </c>
      <c r="P243">
        <v>76.7</v>
      </c>
      <c r="Q243" t="s">
        <v>753</v>
      </c>
    </row>
    <row r="244" spans="1:21" x14ac:dyDescent="0.25">
      <c r="B244" s="1"/>
      <c r="D244" s="1"/>
      <c r="E244" s="5"/>
      <c r="F244" s="1"/>
      <c r="G244" s="5"/>
      <c r="H244" s="13" t="s">
        <v>810</v>
      </c>
      <c r="I244" s="14" t="s">
        <v>51</v>
      </c>
      <c r="J244" s="14" t="s">
        <v>51</v>
      </c>
      <c r="K244" s="14">
        <v>-1</v>
      </c>
      <c r="L244" s="14">
        <v>-1</v>
      </c>
      <c r="M244" t="s">
        <v>394</v>
      </c>
      <c r="N244" t="s">
        <v>47</v>
      </c>
      <c r="O244" t="s">
        <v>809</v>
      </c>
      <c r="P244">
        <v>9.4</v>
      </c>
      <c r="Q244" t="s">
        <v>753</v>
      </c>
    </row>
    <row r="245" spans="1:21" x14ac:dyDescent="0.25">
      <c r="B245" s="1"/>
      <c r="D245" s="1"/>
      <c r="E245" s="5"/>
      <c r="F245" s="1"/>
      <c r="G245" s="5"/>
      <c r="H245" s="13" t="s">
        <v>811</v>
      </c>
      <c r="I245" s="14" t="s">
        <v>51</v>
      </c>
      <c r="J245" s="14" t="s">
        <v>51</v>
      </c>
      <c r="K245" s="14">
        <v>-1</v>
      </c>
      <c r="L245" s="14">
        <v>-1</v>
      </c>
      <c r="M245" t="s">
        <v>394</v>
      </c>
      <c r="N245" t="s">
        <v>47</v>
      </c>
      <c r="O245" t="s">
        <v>812</v>
      </c>
      <c r="P245">
        <v>0.6</v>
      </c>
      <c r="Q245" t="s">
        <v>753</v>
      </c>
    </row>
    <row r="246" spans="1:21" x14ac:dyDescent="0.25">
      <c r="A246" t="s">
        <v>283</v>
      </c>
      <c r="B246" s="1" t="s">
        <v>668</v>
      </c>
      <c r="C246" t="s">
        <v>56</v>
      </c>
      <c r="D246" t="s">
        <v>665</v>
      </c>
      <c r="E246" t="s">
        <v>51</v>
      </c>
      <c r="F246">
        <v>0</v>
      </c>
      <c r="G246">
        <v>0</v>
      </c>
      <c r="M246" t="s">
        <v>394</v>
      </c>
      <c r="N246" t="s">
        <v>470</v>
      </c>
      <c r="O246" t="s">
        <v>47</v>
      </c>
      <c r="Q246" t="s">
        <v>60</v>
      </c>
      <c r="R246" t="b">
        <v>1</v>
      </c>
      <c r="S246" t="b">
        <v>1</v>
      </c>
    </row>
    <row r="247" spans="1:21" x14ac:dyDescent="0.25">
      <c r="A247" t="s">
        <v>283</v>
      </c>
      <c r="B247" s="1" t="s">
        <v>669</v>
      </c>
      <c r="C247" t="s">
        <v>284</v>
      </c>
      <c r="D247" s="1" t="s">
        <v>669</v>
      </c>
      <c r="E247" s="5" t="s">
        <v>51</v>
      </c>
      <c r="F247" s="1">
        <v>2</v>
      </c>
      <c r="G247" s="5">
        <v>-1</v>
      </c>
      <c r="H247" s="1" t="s">
        <v>670</v>
      </c>
      <c r="I247" s="1" t="s">
        <v>670</v>
      </c>
      <c r="J247" s="5" t="s">
        <v>51</v>
      </c>
      <c r="K247" s="1">
        <v>2</v>
      </c>
      <c r="L247" s="5">
        <v>-1</v>
      </c>
      <c r="M247" t="s">
        <v>398</v>
      </c>
      <c r="N247" t="s">
        <v>671</v>
      </c>
      <c r="O247" t="s">
        <v>47</v>
      </c>
    </row>
    <row r="248" spans="1:21" x14ac:dyDescent="0.25">
      <c r="H248" s="1" t="s">
        <v>672</v>
      </c>
      <c r="I248" s="1" t="s">
        <v>672</v>
      </c>
      <c r="J248" s="5" t="s">
        <v>51</v>
      </c>
      <c r="K248" s="1">
        <v>2</v>
      </c>
      <c r="L248" s="5">
        <v>-1</v>
      </c>
      <c r="M248" t="s">
        <v>398</v>
      </c>
      <c r="N248" t="s">
        <v>671</v>
      </c>
      <c r="O248" t="s">
        <v>47</v>
      </c>
    </row>
    <row r="249" spans="1:21" x14ac:dyDescent="0.25">
      <c r="A249" t="s">
        <v>283</v>
      </c>
      <c r="B249" s="1" t="s">
        <v>669</v>
      </c>
      <c r="C249" t="s">
        <v>56</v>
      </c>
      <c r="D249" s="1" t="s">
        <v>669</v>
      </c>
      <c r="E249" s="5" t="s">
        <v>51</v>
      </c>
      <c r="F249" s="1">
        <v>2</v>
      </c>
      <c r="G249" s="5">
        <v>-1</v>
      </c>
      <c r="H249" s="1" t="s">
        <v>670</v>
      </c>
      <c r="I249" s="1" t="s">
        <v>670</v>
      </c>
      <c r="J249" s="5" t="s">
        <v>51</v>
      </c>
      <c r="K249" s="1">
        <v>2</v>
      </c>
      <c r="L249" s="5">
        <v>-1</v>
      </c>
      <c r="M249" t="s">
        <v>398</v>
      </c>
      <c r="N249" t="s">
        <v>671</v>
      </c>
      <c r="O249" t="s">
        <v>47</v>
      </c>
      <c r="R249" t="b">
        <v>1</v>
      </c>
      <c r="S249" t="b">
        <v>1</v>
      </c>
      <c r="T249" t="b">
        <v>1</v>
      </c>
      <c r="U249" t="b">
        <v>1</v>
      </c>
    </row>
    <row r="250" spans="1:21" x14ac:dyDescent="0.25">
      <c r="A250" t="s">
        <v>283</v>
      </c>
      <c r="B250" s="1" t="s">
        <v>673</v>
      </c>
      <c r="C250" t="s">
        <v>284</v>
      </c>
      <c r="D250" t="s">
        <v>674</v>
      </c>
      <c r="E250" t="s">
        <v>51</v>
      </c>
      <c r="F250">
        <v>0</v>
      </c>
      <c r="G250">
        <v>0</v>
      </c>
      <c r="M250" t="s">
        <v>675</v>
      </c>
      <c r="N250" t="s">
        <v>400</v>
      </c>
      <c r="O250" t="s">
        <v>47</v>
      </c>
      <c r="Q250" t="s">
        <v>60</v>
      </c>
    </row>
    <row r="251" spans="1:21" x14ac:dyDescent="0.25">
      <c r="A251" t="s">
        <v>283</v>
      </c>
      <c r="B251" s="1" t="s">
        <v>676</v>
      </c>
      <c r="C251" t="s">
        <v>284</v>
      </c>
      <c r="D251" t="s">
        <v>677</v>
      </c>
      <c r="E251" t="s">
        <v>51</v>
      </c>
      <c r="F251">
        <v>0</v>
      </c>
      <c r="G251">
        <v>0</v>
      </c>
      <c r="M251" t="s">
        <v>355</v>
      </c>
      <c r="N251" t="s">
        <v>645</v>
      </c>
      <c r="O251" t="s">
        <v>47</v>
      </c>
      <c r="Q251" t="s">
        <v>60</v>
      </c>
    </row>
    <row r="252" spans="1:21" x14ac:dyDescent="0.25">
      <c r="A252" t="s">
        <v>283</v>
      </c>
      <c r="B252" s="1" t="s">
        <v>678</v>
      </c>
      <c r="C252" t="s">
        <v>284</v>
      </c>
      <c r="D252" t="s">
        <v>679</v>
      </c>
      <c r="E252" t="s">
        <v>51</v>
      </c>
      <c r="F252">
        <v>0</v>
      </c>
      <c r="G252">
        <v>0</v>
      </c>
      <c r="M252" t="s">
        <v>567</v>
      </c>
      <c r="N252" t="s">
        <v>490</v>
      </c>
      <c r="O252" t="s">
        <v>47</v>
      </c>
      <c r="Q252" t="s">
        <v>60</v>
      </c>
    </row>
    <row r="253" spans="1:21" x14ac:dyDescent="0.25">
      <c r="A253" t="s">
        <v>283</v>
      </c>
      <c r="B253" s="1" t="s">
        <v>678</v>
      </c>
      <c r="C253" t="s">
        <v>56</v>
      </c>
      <c r="D253" t="s">
        <v>679</v>
      </c>
      <c r="E253" t="s">
        <v>51</v>
      </c>
      <c r="F253">
        <v>0</v>
      </c>
      <c r="G253">
        <v>0</v>
      </c>
      <c r="M253" t="s">
        <v>567</v>
      </c>
      <c r="N253" t="s">
        <v>680</v>
      </c>
      <c r="O253" t="s">
        <v>47</v>
      </c>
      <c r="Q253" t="s">
        <v>60</v>
      </c>
      <c r="R253" t="b">
        <v>1</v>
      </c>
      <c r="S253" t="b">
        <v>1</v>
      </c>
    </row>
    <row r="254" spans="1:21" x14ac:dyDescent="0.25">
      <c r="A254" t="s">
        <v>283</v>
      </c>
      <c r="B254" s="1" t="s">
        <v>681</v>
      </c>
      <c r="C254" t="s">
        <v>284</v>
      </c>
      <c r="D254" t="s">
        <v>682</v>
      </c>
      <c r="E254" t="s">
        <v>51</v>
      </c>
      <c r="F254">
        <v>0</v>
      </c>
      <c r="G254">
        <v>0</v>
      </c>
      <c r="M254" t="s">
        <v>375</v>
      </c>
      <c r="N254" t="s">
        <v>431</v>
      </c>
      <c r="O254" t="s">
        <v>47</v>
      </c>
      <c r="Q254" t="s">
        <v>60</v>
      </c>
    </row>
    <row r="255" spans="1:21" x14ac:dyDescent="0.25">
      <c r="A255" t="s">
        <v>283</v>
      </c>
      <c r="B255" s="1" t="s">
        <v>681</v>
      </c>
      <c r="C255" t="s">
        <v>56</v>
      </c>
      <c r="D255" t="s">
        <v>682</v>
      </c>
      <c r="E255" t="s">
        <v>51</v>
      </c>
      <c r="F255">
        <v>0</v>
      </c>
      <c r="G255">
        <v>0</v>
      </c>
      <c r="M255" t="s">
        <v>375</v>
      </c>
      <c r="N255" t="s">
        <v>683</v>
      </c>
      <c r="O255" t="s">
        <v>47</v>
      </c>
      <c r="Q255" t="s">
        <v>60</v>
      </c>
      <c r="R255" t="b">
        <v>1</v>
      </c>
      <c r="S255" t="b">
        <v>1</v>
      </c>
    </row>
    <row r="256" spans="1:21" x14ac:dyDescent="0.25">
      <c r="A256" t="s">
        <v>283</v>
      </c>
      <c r="B256" s="1" t="s">
        <v>684</v>
      </c>
      <c r="C256" t="s">
        <v>284</v>
      </c>
      <c r="D256" t="s">
        <v>685</v>
      </c>
      <c r="E256" t="s">
        <v>51</v>
      </c>
      <c r="F256">
        <v>0</v>
      </c>
      <c r="G256">
        <v>0</v>
      </c>
      <c r="M256" t="s">
        <v>324</v>
      </c>
      <c r="N256" t="s">
        <v>664</v>
      </c>
      <c r="O256" t="s">
        <v>47</v>
      </c>
      <c r="Q256" t="s">
        <v>60</v>
      </c>
    </row>
    <row r="257" spans="1:19" x14ac:dyDescent="0.25">
      <c r="A257" t="s">
        <v>283</v>
      </c>
      <c r="B257" s="1" t="s">
        <v>686</v>
      </c>
      <c r="C257" t="s">
        <v>284</v>
      </c>
      <c r="D257" t="s">
        <v>687</v>
      </c>
      <c r="E257" t="s">
        <v>51</v>
      </c>
      <c r="F257">
        <v>0</v>
      </c>
      <c r="G257">
        <v>0</v>
      </c>
      <c r="M257" t="s">
        <v>394</v>
      </c>
      <c r="N257" t="s">
        <v>350</v>
      </c>
      <c r="O257" t="s">
        <v>47</v>
      </c>
      <c r="Q257" t="s">
        <v>60</v>
      </c>
    </row>
    <row r="258" spans="1:19" x14ac:dyDescent="0.25">
      <c r="A258" t="s">
        <v>283</v>
      </c>
      <c r="B258" s="1" t="s">
        <v>686</v>
      </c>
      <c r="C258" t="s">
        <v>56</v>
      </c>
      <c r="D258" t="s">
        <v>687</v>
      </c>
      <c r="E258" t="s">
        <v>51</v>
      </c>
      <c r="F258">
        <v>0</v>
      </c>
      <c r="G258">
        <v>0</v>
      </c>
      <c r="M258" t="s">
        <v>394</v>
      </c>
      <c r="N258" t="s">
        <v>350</v>
      </c>
      <c r="O258" t="s">
        <v>47</v>
      </c>
      <c r="Q258" t="s">
        <v>60</v>
      </c>
      <c r="R258" t="b">
        <v>1</v>
      </c>
      <c r="S258" t="b">
        <v>1</v>
      </c>
    </row>
    <row r="259" spans="1:19" x14ac:dyDescent="0.25">
      <c r="A259" t="s">
        <v>283</v>
      </c>
      <c r="B259" s="1" t="s">
        <v>688</v>
      </c>
      <c r="C259" t="s">
        <v>284</v>
      </c>
      <c r="D259" t="s">
        <v>689</v>
      </c>
      <c r="E259" t="s">
        <v>51</v>
      </c>
      <c r="F259">
        <v>0</v>
      </c>
      <c r="G259">
        <v>0</v>
      </c>
      <c r="M259" t="s">
        <v>690</v>
      </c>
      <c r="N259" t="s">
        <v>691</v>
      </c>
      <c r="O259" t="s">
        <v>47</v>
      </c>
      <c r="Q259" t="s">
        <v>60</v>
      </c>
    </row>
    <row r="260" spans="1:19" x14ac:dyDescent="0.25">
      <c r="A260" t="s">
        <v>283</v>
      </c>
      <c r="B260" s="1" t="s">
        <v>688</v>
      </c>
      <c r="C260" t="s">
        <v>56</v>
      </c>
      <c r="D260" t="s">
        <v>689</v>
      </c>
      <c r="E260" t="s">
        <v>51</v>
      </c>
      <c r="F260">
        <v>0</v>
      </c>
      <c r="G260">
        <v>0</v>
      </c>
      <c r="M260" t="s">
        <v>690</v>
      </c>
      <c r="N260" t="s">
        <v>310</v>
      </c>
      <c r="O260" t="s">
        <v>47</v>
      </c>
      <c r="Q260" t="s">
        <v>60</v>
      </c>
      <c r="R260" t="b">
        <v>1</v>
      </c>
      <c r="S260" t="b">
        <v>1</v>
      </c>
    </row>
    <row r="261" spans="1:19" x14ac:dyDescent="0.25">
      <c r="A261" t="s">
        <v>283</v>
      </c>
      <c r="B261" s="13" t="s">
        <v>693</v>
      </c>
      <c r="C261" t="s">
        <v>284</v>
      </c>
      <c r="D261" s="14" t="s">
        <v>51</v>
      </c>
      <c r="E261" s="14" t="s">
        <v>51</v>
      </c>
      <c r="F261" s="14">
        <v>-1</v>
      </c>
      <c r="G261" s="14">
        <v>-1</v>
      </c>
      <c r="H261" s="13" t="s">
        <v>813</v>
      </c>
      <c r="I261" s="14" t="s">
        <v>51</v>
      </c>
      <c r="J261" s="14" t="s">
        <v>51</v>
      </c>
      <c r="K261" s="14">
        <v>-1</v>
      </c>
      <c r="L261" s="14">
        <v>-1</v>
      </c>
      <c r="M261" t="s">
        <v>313</v>
      </c>
      <c r="N261" t="s">
        <v>47</v>
      </c>
      <c r="Q261" t="s">
        <v>814</v>
      </c>
    </row>
    <row r="262" spans="1:19" x14ac:dyDescent="0.25">
      <c r="H262" s="13" t="s">
        <v>815</v>
      </c>
      <c r="I262" s="14" t="s">
        <v>51</v>
      </c>
      <c r="J262" s="14" t="s">
        <v>51</v>
      </c>
      <c r="K262" s="14">
        <v>-1</v>
      </c>
      <c r="L262" s="14">
        <v>-1</v>
      </c>
      <c r="M262" t="s">
        <v>313</v>
      </c>
      <c r="N262" t="s">
        <v>47</v>
      </c>
      <c r="Q262" t="s">
        <v>814</v>
      </c>
    </row>
    <row r="263" spans="1:19" x14ac:dyDescent="0.25">
      <c r="H263" s="13" t="s">
        <v>816</v>
      </c>
      <c r="I263" s="14" t="s">
        <v>51</v>
      </c>
      <c r="J263" s="14" t="s">
        <v>51</v>
      </c>
      <c r="K263" s="14">
        <v>-1</v>
      </c>
      <c r="L263" s="14">
        <v>-1</v>
      </c>
      <c r="M263" t="s">
        <v>313</v>
      </c>
      <c r="N263" t="s">
        <v>47</v>
      </c>
      <c r="Q263" t="s">
        <v>814</v>
      </c>
    </row>
    <row r="264" spans="1:19" x14ac:dyDescent="0.25">
      <c r="A264" t="s">
        <v>283</v>
      </c>
      <c r="B264" s="1" t="s">
        <v>692</v>
      </c>
      <c r="C264" t="s">
        <v>56</v>
      </c>
      <c r="D264" t="s">
        <v>693</v>
      </c>
      <c r="E264" t="s">
        <v>51</v>
      </c>
      <c r="F264">
        <v>0</v>
      </c>
      <c r="G264">
        <v>0</v>
      </c>
      <c r="M264" t="s">
        <v>313</v>
      </c>
      <c r="N264" t="s">
        <v>314</v>
      </c>
      <c r="O264" t="s">
        <v>47</v>
      </c>
      <c r="Q264" t="s">
        <v>60</v>
      </c>
      <c r="R264" t="b">
        <v>1</v>
      </c>
      <c r="S264" t="b">
        <v>1</v>
      </c>
    </row>
    <row r="265" spans="1:19" x14ac:dyDescent="0.25">
      <c r="A265" t="s">
        <v>283</v>
      </c>
      <c r="B265" s="5" t="s">
        <v>694</v>
      </c>
      <c r="C265" t="s">
        <v>56</v>
      </c>
      <c r="D265" s="5" t="s">
        <v>695</v>
      </c>
      <c r="E265" t="s">
        <v>51</v>
      </c>
      <c r="F265" s="5">
        <v>-2</v>
      </c>
      <c r="G265">
        <v>0</v>
      </c>
      <c r="M265" t="s">
        <v>47</v>
      </c>
      <c r="N265" t="s">
        <v>47</v>
      </c>
      <c r="O265" t="s">
        <v>47</v>
      </c>
      <c r="Q265" t="s">
        <v>817</v>
      </c>
    </row>
    <row r="266" spans="1:19" x14ac:dyDescent="0.25">
      <c r="A266" t="s">
        <v>283</v>
      </c>
      <c r="B266" s="1" t="s">
        <v>696</v>
      </c>
      <c r="C266" t="s">
        <v>284</v>
      </c>
      <c r="D266" t="s">
        <v>697</v>
      </c>
      <c r="E266" t="s">
        <v>51</v>
      </c>
      <c r="F266">
        <v>0</v>
      </c>
      <c r="G266">
        <v>0</v>
      </c>
      <c r="M266" t="s">
        <v>690</v>
      </c>
      <c r="N266" t="s">
        <v>691</v>
      </c>
      <c r="O266" t="s">
        <v>47</v>
      </c>
      <c r="Q266" t="s">
        <v>60</v>
      </c>
    </row>
    <row r="267" spans="1:19" x14ac:dyDescent="0.25">
      <c r="A267" t="s">
        <v>283</v>
      </c>
      <c r="B267" s="1" t="s">
        <v>696</v>
      </c>
      <c r="C267" t="s">
        <v>56</v>
      </c>
      <c r="D267" t="s">
        <v>697</v>
      </c>
      <c r="E267" t="s">
        <v>51</v>
      </c>
      <c r="F267">
        <v>0</v>
      </c>
      <c r="G267">
        <v>0</v>
      </c>
      <c r="M267" t="s">
        <v>690</v>
      </c>
      <c r="N267" t="s">
        <v>691</v>
      </c>
      <c r="O267" t="s">
        <v>47</v>
      </c>
      <c r="Q267" t="s">
        <v>60</v>
      </c>
      <c r="R267" t="b">
        <v>1</v>
      </c>
      <c r="S267" t="b">
        <v>1</v>
      </c>
    </row>
    <row r="268" spans="1:19" x14ac:dyDescent="0.25">
      <c r="A268" t="s">
        <v>283</v>
      </c>
      <c r="B268" s="1" t="s">
        <v>698</v>
      </c>
      <c r="C268" t="s">
        <v>284</v>
      </c>
      <c r="D268" t="s">
        <v>699</v>
      </c>
      <c r="E268" t="s">
        <v>51</v>
      </c>
      <c r="F268">
        <v>0</v>
      </c>
      <c r="G268">
        <v>0</v>
      </c>
      <c r="M268" t="s">
        <v>313</v>
      </c>
      <c r="N268" t="s">
        <v>700</v>
      </c>
      <c r="O268" t="s">
        <v>47</v>
      </c>
      <c r="Q268" t="s">
        <v>60</v>
      </c>
    </row>
    <row r="269" spans="1:19" x14ac:dyDescent="0.25">
      <c r="A269" t="s">
        <v>283</v>
      </c>
      <c r="B269" s="1" t="s">
        <v>698</v>
      </c>
      <c r="C269" t="s">
        <v>56</v>
      </c>
      <c r="D269" t="s">
        <v>699</v>
      </c>
      <c r="E269" t="s">
        <v>51</v>
      </c>
      <c r="F269">
        <v>0</v>
      </c>
      <c r="G269">
        <v>0</v>
      </c>
      <c r="M269" t="s">
        <v>313</v>
      </c>
      <c r="N269" t="s">
        <v>700</v>
      </c>
      <c r="O269" t="s">
        <v>47</v>
      </c>
      <c r="Q269" t="s">
        <v>60</v>
      </c>
      <c r="R269" t="b">
        <v>1</v>
      </c>
      <c r="S269" t="b">
        <v>1</v>
      </c>
    </row>
    <row r="270" spans="1:19" x14ac:dyDescent="0.25">
      <c r="A270" t="s">
        <v>283</v>
      </c>
      <c r="B270" s="1" t="s">
        <v>701</v>
      </c>
      <c r="C270" t="s">
        <v>56</v>
      </c>
      <c r="D270" t="s">
        <v>702</v>
      </c>
      <c r="E270" t="s">
        <v>51</v>
      </c>
      <c r="F270">
        <v>0</v>
      </c>
      <c r="G270">
        <v>0</v>
      </c>
      <c r="M270" t="s">
        <v>703</v>
      </c>
      <c r="N270" t="s">
        <v>400</v>
      </c>
      <c r="O270" t="s">
        <v>47</v>
      </c>
      <c r="Q270" t="s">
        <v>60</v>
      </c>
    </row>
    <row r="273" spans="1:11" ht="15.75" x14ac:dyDescent="0.25">
      <c r="A273" s="3" t="s">
        <v>17</v>
      </c>
      <c r="H273" s="3" t="s">
        <v>18</v>
      </c>
    </row>
    <row r="274" spans="1:11" x14ac:dyDescent="0.25">
      <c r="A274" s="4" t="s">
        <v>19</v>
      </c>
      <c r="F274">
        <f>COUNTIFS(B2:B270,"&lt;&gt;*_*",B2:B270,"&lt;&gt;")</f>
        <v>47</v>
      </c>
      <c r="H274" s="4" t="s">
        <v>19</v>
      </c>
      <c r="K274">
        <f>COUNTIFS(B2:B270,"&lt;&gt;*_*",B2:B270,"&lt;&gt;",R2:R270,"&lt;&gt;TRUE")</f>
        <v>36</v>
      </c>
    </row>
    <row r="275" spans="1:11" x14ac:dyDescent="0.25">
      <c r="A275" s="4" t="s">
        <v>20</v>
      </c>
      <c r="F275">
        <f>COUNTIFS(F2:F270,"&gt;0")</f>
        <v>45</v>
      </c>
      <c r="H275" s="4" t="s">
        <v>20</v>
      </c>
      <c r="K275">
        <f>COUNTIFS(F2:F270,"&gt;0",R2:R270,"&lt;&gt;TRUE")</f>
        <v>35</v>
      </c>
    </row>
    <row r="276" spans="1:11" x14ac:dyDescent="0.25">
      <c r="A276" s="4" t="s">
        <v>21</v>
      </c>
      <c r="F276">
        <f>COUNTIFS(G2:G270,"&gt;0")</f>
        <v>18</v>
      </c>
      <c r="H276" s="4" t="s">
        <v>21</v>
      </c>
      <c r="K276">
        <f>COUNTIFS(G2:G270,"&gt;0",S2:S270,"&lt;&gt;TRUE")</f>
        <v>18</v>
      </c>
    </row>
    <row r="277" spans="1:11" x14ac:dyDescent="0.25">
      <c r="A277" s="4" t="s">
        <v>22</v>
      </c>
      <c r="F277">
        <f>COUNTIFS(F2:F270,"&lt;&gt;-1",F2:F270,"&lt;&gt;0",F2:F270,"&lt;2")</f>
        <v>3</v>
      </c>
      <c r="H277" s="4" t="s">
        <v>22</v>
      </c>
      <c r="K277">
        <f>COUNTIFS(F2:F270,"&lt;&gt;-1",F2:F270,"&lt;&gt;0",F2:F270,"&lt;2",R2:R270,"&lt;&gt;TRUE")</f>
        <v>3</v>
      </c>
    </row>
    <row r="278" spans="1:11" x14ac:dyDescent="0.25">
      <c r="A278" s="4" t="s">
        <v>23</v>
      </c>
      <c r="F278">
        <f>COUNTIFS(G2:G270,"&lt;&gt;-1",G2:G270,"&lt;&gt;0",G2:G270,"&lt;2")</f>
        <v>0</v>
      </c>
      <c r="H278" s="4" t="s">
        <v>23</v>
      </c>
      <c r="K278">
        <f>COUNTIFS(G2:G270,"&lt;&gt;-1",G2:G270,"&lt;&gt;0",G2:G270,"&lt;2",S2:S270,"&lt;&gt;TRUE")</f>
        <v>0</v>
      </c>
    </row>
    <row r="279" spans="1:11" x14ac:dyDescent="0.25">
      <c r="A279" s="4" t="s">
        <v>24</v>
      </c>
      <c r="F279">
        <f>COUNTIFS(F2:F270,"=-1")+COUNTIFS(F2:F270,"=-3")</f>
        <v>2</v>
      </c>
      <c r="H279" s="4" t="s">
        <v>24</v>
      </c>
      <c r="K279">
        <f>COUNTIFS(F2:F270,"=-1",R2:R270,"&lt;&gt;TRUE")+COUNTIFS(F2:F270,"=-3",R2:R270,"&lt;&gt;TRUE")</f>
        <v>1</v>
      </c>
    </row>
    <row r="280" spans="1:11" x14ac:dyDescent="0.25">
      <c r="A280" s="4" t="s">
        <v>25</v>
      </c>
      <c r="F280">
        <f>COUNTIFS(G2:G270,"=-1")+COUNTIFS(G2:G270,"=-3")</f>
        <v>29</v>
      </c>
      <c r="H280" s="4" t="s">
        <v>25</v>
      </c>
      <c r="K280">
        <f>COUNTIFS(G2:G270,"=-1",S2:S270,"&lt;&gt;TRUE")+COUNTIFS(G2:G270,"=-3",S2:S270,"&lt;&gt;TRUE")</f>
        <v>18</v>
      </c>
    </row>
    <row r="281" spans="1:11" x14ac:dyDescent="0.25">
      <c r="A281" s="4" t="s">
        <v>26</v>
      </c>
      <c r="F281" s="8">
        <f>F275/F274</f>
        <v>0.95744680851063835</v>
      </c>
      <c r="H281" s="4" t="s">
        <v>26</v>
      </c>
      <c r="K281" s="8">
        <f>K275/K274</f>
        <v>0.97222222222222221</v>
      </c>
    </row>
    <row r="282" spans="1:11" x14ac:dyDescent="0.25">
      <c r="A282" s="4" t="s">
        <v>27</v>
      </c>
      <c r="F282" s="8">
        <f>F276/F274</f>
        <v>0.38297872340425532</v>
      </c>
      <c r="H282" s="4" t="s">
        <v>28</v>
      </c>
      <c r="K282" s="8">
        <f>K276/K274</f>
        <v>0.5</v>
      </c>
    </row>
    <row r="283" spans="1:11" x14ac:dyDescent="0.25">
      <c r="A283" s="4" t="s">
        <v>29</v>
      </c>
      <c r="F283" s="8">
        <f>F275/(F275+F277)</f>
        <v>0.9375</v>
      </c>
      <c r="H283" s="4" t="s">
        <v>29</v>
      </c>
      <c r="K283" s="8">
        <f>K275/(K275+K277)</f>
        <v>0.92105263157894735</v>
      </c>
    </row>
    <row r="284" spans="1:11" x14ac:dyDescent="0.25">
      <c r="A284" s="4" t="s">
        <v>30</v>
      </c>
      <c r="F284" s="8">
        <f>F276/(F276+F278)</f>
        <v>1</v>
      </c>
      <c r="H284" s="4" t="s">
        <v>30</v>
      </c>
      <c r="K284" s="8">
        <f>K276/(K276+K278)</f>
        <v>1</v>
      </c>
    </row>
    <row r="287" spans="1:11" ht="15.75" x14ac:dyDescent="0.25">
      <c r="A287" s="3" t="s">
        <v>31</v>
      </c>
      <c r="H287" s="3" t="s">
        <v>32</v>
      </c>
    </row>
    <row r="288" spans="1:11" x14ac:dyDescent="0.25">
      <c r="A288" s="4" t="s">
        <v>19</v>
      </c>
      <c r="F288">
        <f>COUNTIFS(H2:H270,"&lt;&gt;*_FP",H2:H270,"&lt;&gt;",H2:H270,"&lt;&gt;no structure")</f>
        <v>178</v>
      </c>
      <c r="H288" s="4" t="s">
        <v>19</v>
      </c>
      <c r="K288">
        <f>COUNTIFS(H2:H270,"&lt;&gt;*_FP",H2:H270,"&lt;&gt;",H2:H270,"&lt;&gt;no structure",T2:T270,"&lt;&gt;TRUE")</f>
        <v>166</v>
      </c>
    </row>
    <row r="289" spans="1:11" x14ac:dyDescent="0.25">
      <c r="A289" s="4" t="s">
        <v>20</v>
      </c>
      <c r="F289">
        <f>COUNTIFS(K2:K270,"&gt;0")</f>
        <v>133</v>
      </c>
      <c r="H289" s="4" t="s">
        <v>20</v>
      </c>
      <c r="K289">
        <f>COUNTIFS(K2:K270,"&gt;0",T2:T270,"&lt;&gt;TRUE")</f>
        <v>127</v>
      </c>
    </row>
    <row r="290" spans="1:11" x14ac:dyDescent="0.25">
      <c r="A290" s="4" t="s">
        <v>21</v>
      </c>
      <c r="F290">
        <f>COUNTIFS(L2:L270,"&gt;0")</f>
        <v>22</v>
      </c>
      <c r="H290" s="4" t="s">
        <v>21</v>
      </c>
      <c r="K290">
        <f>COUNTIFS(L2:L270,"&gt;0",U2:U270,"&lt;&gt;TRUE")</f>
        <v>22</v>
      </c>
    </row>
    <row r="291" spans="1:11" x14ac:dyDescent="0.25">
      <c r="A291" s="4" t="s">
        <v>22</v>
      </c>
      <c r="F291">
        <f>COUNTIFS(K2:K270,"&lt;&gt;-1",K2:K270,"&lt;&gt;0",K2:K270,"&lt;2")</f>
        <v>5</v>
      </c>
      <c r="H291" s="4" t="s">
        <v>22</v>
      </c>
      <c r="K291">
        <f>COUNTIFS(K2:K270,"&lt;&gt;-1",K2:K270,"&lt;&gt;0",K2:K270,"&lt;2",T2:T270,"&lt;&gt;TRUE")</f>
        <v>5</v>
      </c>
    </row>
    <row r="292" spans="1:11" x14ac:dyDescent="0.25">
      <c r="A292" s="4" t="s">
        <v>23</v>
      </c>
      <c r="F292">
        <f>COUNTIFS(L2:L270,"&lt;&gt;-1",L2:L270,"&lt;&gt;0",L2:L270,"&lt;2")</f>
        <v>0</v>
      </c>
      <c r="H292" s="4" t="s">
        <v>23</v>
      </c>
      <c r="K292">
        <f>COUNTIFS(L2:L270,"&lt;&gt;-1",L2:L270,"&lt;&gt;0",L2:L270,"&lt;2",U2:U270,"&lt;&gt;TRUE")</f>
        <v>0</v>
      </c>
    </row>
    <row r="293" spans="1:11" x14ac:dyDescent="0.25">
      <c r="A293" s="4" t="s">
        <v>24</v>
      </c>
      <c r="F293">
        <f>COUNTIFS(K2:K270,"=-1")+COUNTIFS(K2:K270,"=-3")</f>
        <v>45</v>
      </c>
      <c r="H293" s="4" t="s">
        <v>24</v>
      </c>
      <c r="K293">
        <f>COUNTIFS(K2:K270,"=-1",T2:T270,"&lt;&gt;TRUE")+COUNTIFS(K2:K270,"=-3",T2:T270,"&lt;&gt;TRUE")</f>
        <v>39</v>
      </c>
    </row>
    <row r="294" spans="1:11" x14ac:dyDescent="0.25">
      <c r="A294" s="4" t="s">
        <v>25</v>
      </c>
      <c r="F294">
        <f>COUNTIFS(L2:L270,"=-1")+COUNTIFS(L2:L270,"=-3")</f>
        <v>156</v>
      </c>
      <c r="H294" s="4" t="s">
        <v>25</v>
      </c>
      <c r="K294">
        <f>COUNTIFS(L2:L270,"=-1",U2:U270,"&lt;&gt;TRUE")+COUNTIFS(L2:L270,"=-3",U2:U270,"&lt;&gt;TRUE")</f>
        <v>144</v>
      </c>
    </row>
    <row r="295" spans="1:11" x14ac:dyDescent="0.25">
      <c r="A295" s="4" t="s">
        <v>26</v>
      </c>
      <c r="F295" s="8">
        <f>F289/F288</f>
        <v>0.7471910112359551</v>
      </c>
      <c r="H295" s="4" t="s">
        <v>26</v>
      </c>
      <c r="K295" s="8">
        <f>K289/K288</f>
        <v>0.76506024096385539</v>
      </c>
    </row>
    <row r="296" spans="1:11" x14ac:dyDescent="0.25">
      <c r="A296" s="4" t="s">
        <v>27</v>
      </c>
      <c r="F296" s="8">
        <f>F290/F288</f>
        <v>0.12359550561797752</v>
      </c>
      <c r="H296" s="4" t="s">
        <v>28</v>
      </c>
      <c r="K296" s="8">
        <f>K290/K288</f>
        <v>0.13253012048192772</v>
      </c>
    </row>
    <row r="297" spans="1:11" x14ac:dyDescent="0.25">
      <c r="A297" s="4" t="s">
        <v>29</v>
      </c>
      <c r="F297" s="8">
        <f>F289/(F289+F291)</f>
        <v>0.96376811594202894</v>
      </c>
      <c r="H297" s="4" t="s">
        <v>29</v>
      </c>
      <c r="K297" s="8">
        <f>K289/(K289+K291)</f>
        <v>0.96212121212121215</v>
      </c>
    </row>
    <row r="298" spans="1:11" x14ac:dyDescent="0.25">
      <c r="A298" s="4" t="s">
        <v>30</v>
      </c>
      <c r="F298" s="8">
        <f>F290/(F290+F292)</f>
        <v>1</v>
      </c>
      <c r="H298" s="4" t="s">
        <v>30</v>
      </c>
      <c r="K298" s="8">
        <f>K290/(K290+K292)</f>
        <v>1</v>
      </c>
    </row>
    <row r="301" spans="1:11" ht="15.75" x14ac:dyDescent="0.25">
      <c r="A301" s="3" t="s">
        <v>33</v>
      </c>
    </row>
    <row r="302" spans="1:11" x14ac:dyDescent="0.25">
      <c r="A302" s="1" t="s">
        <v>34</v>
      </c>
    </row>
    <row r="303" spans="1:11" x14ac:dyDescent="0.25">
      <c r="A303" s="5" t="s">
        <v>35</v>
      </c>
    </row>
    <row r="305" spans="1:1" x14ac:dyDescent="0.25">
      <c r="A305" s="1" t="s">
        <v>36</v>
      </c>
    </row>
    <row r="306" spans="1:1" x14ac:dyDescent="0.25">
      <c r="A306" s="6" t="s">
        <v>37</v>
      </c>
    </row>
    <row r="307" spans="1:1" x14ac:dyDescent="0.25">
      <c r="A307" s="7" t="s">
        <v>38</v>
      </c>
    </row>
    <row r="308" spans="1:1" x14ac:dyDescent="0.25">
      <c r="A308" s="5" t="s">
        <v>39</v>
      </c>
    </row>
    <row r="310" spans="1:1" x14ac:dyDescent="0.25">
      <c r="A310" s="4" t="s">
        <v>40</v>
      </c>
    </row>
    <row r="311" spans="1:1" x14ac:dyDescent="0.25">
      <c r="A311" t="s">
        <v>41</v>
      </c>
    </row>
    <row r="312" spans="1:1" x14ac:dyDescent="0.25">
      <c r="A312" t="s">
        <v>42</v>
      </c>
    </row>
    <row r="313" spans="1:1" x14ac:dyDescent="0.25">
      <c r="A313" t="s">
        <v>43</v>
      </c>
    </row>
    <row r="314" spans="1:1" x14ac:dyDescent="0.25">
      <c r="A314" t="s">
        <v>44</v>
      </c>
    </row>
    <row r="315" spans="1:1" x14ac:dyDescent="0.25">
      <c r="A315" t="s">
        <v>45</v>
      </c>
    </row>
    <row r="316" spans="1:1" x14ac:dyDescent="0.25">
      <c r="A316" t="s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704</v>
      </c>
      <c r="B2" s="1" t="s">
        <v>266</v>
      </c>
      <c r="C2" t="s">
        <v>50</v>
      </c>
      <c r="D2" s="1" t="s">
        <v>266</v>
      </c>
      <c r="E2" s="5" t="s">
        <v>51</v>
      </c>
      <c r="F2" s="1">
        <v>2</v>
      </c>
      <c r="G2" s="5">
        <v>-1</v>
      </c>
      <c r="H2" t="s">
        <v>147</v>
      </c>
      <c r="I2" t="s">
        <v>705</v>
      </c>
      <c r="J2" t="s">
        <v>47</v>
      </c>
    </row>
    <row r="3" spans="1:14" x14ac:dyDescent="0.25">
      <c r="A3" t="s">
        <v>704</v>
      </c>
      <c r="B3" s="1" t="s">
        <v>706</v>
      </c>
      <c r="C3" t="s">
        <v>56</v>
      </c>
      <c r="D3" t="s">
        <v>266</v>
      </c>
      <c r="E3" t="s">
        <v>51</v>
      </c>
      <c r="F3">
        <v>0</v>
      </c>
      <c r="G3">
        <v>0</v>
      </c>
      <c r="H3" t="s">
        <v>147</v>
      </c>
      <c r="I3" t="s">
        <v>705</v>
      </c>
      <c r="J3" t="s">
        <v>47</v>
      </c>
      <c r="L3" t="s">
        <v>60</v>
      </c>
      <c r="M3" t="b">
        <v>1</v>
      </c>
      <c r="N3" t="b">
        <v>1</v>
      </c>
    </row>
    <row r="4" spans="1:14" x14ac:dyDescent="0.25">
      <c r="A4" t="s">
        <v>704</v>
      </c>
      <c r="B4" s="1" t="s">
        <v>707</v>
      </c>
      <c r="C4" t="s">
        <v>50</v>
      </c>
      <c r="D4" t="s">
        <v>708</v>
      </c>
      <c r="E4" t="s">
        <v>51</v>
      </c>
      <c r="F4">
        <v>0</v>
      </c>
      <c r="G4">
        <v>0</v>
      </c>
      <c r="H4" t="s">
        <v>709</v>
      </c>
      <c r="I4" t="s">
        <v>710</v>
      </c>
      <c r="J4" t="s">
        <v>47</v>
      </c>
      <c r="L4" t="s">
        <v>60</v>
      </c>
    </row>
    <row r="5" spans="1:14" x14ac:dyDescent="0.25">
      <c r="A5" t="s">
        <v>704</v>
      </c>
      <c r="B5" s="1" t="s">
        <v>711</v>
      </c>
      <c r="C5" t="s">
        <v>56</v>
      </c>
      <c r="D5" t="s">
        <v>712</v>
      </c>
      <c r="E5" t="s">
        <v>51</v>
      </c>
      <c r="F5">
        <v>0</v>
      </c>
      <c r="G5">
        <v>0</v>
      </c>
      <c r="H5" t="s">
        <v>139</v>
      </c>
      <c r="I5" t="s">
        <v>74</v>
      </c>
      <c r="J5" t="s">
        <v>47</v>
      </c>
      <c r="L5" t="s">
        <v>60</v>
      </c>
    </row>
    <row r="6" spans="1:14" x14ac:dyDescent="0.25">
      <c r="A6" t="s">
        <v>704</v>
      </c>
      <c r="B6" s="1" t="s">
        <v>713</v>
      </c>
      <c r="C6" t="s">
        <v>50</v>
      </c>
      <c r="D6" s="1" t="s">
        <v>713</v>
      </c>
      <c r="E6" s="5" t="s">
        <v>51</v>
      </c>
      <c r="F6" s="1">
        <v>2</v>
      </c>
      <c r="G6" s="5">
        <v>-1</v>
      </c>
      <c r="H6" t="s">
        <v>93</v>
      </c>
      <c r="I6" t="s">
        <v>95</v>
      </c>
      <c r="J6" t="s">
        <v>47</v>
      </c>
    </row>
    <row r="7" spans="1:14" x14ac:dyDescent="0.25">
      <c r="A7" t="s">
        <v>704</v>
      </c>
      <c r="B7" s="13" t="s">
        <v>713</v>
      </c>
      <c r="C7" t="s">
        <v>56</v>
      </c>
      <c r="D7" s="14" t="s">
        <v>51</v>
      </c>
      <c r="E7" s="5" t="s">
        <v>51</v>
      </c>
      <c r="F7" s="14">
        <v>-1</v>
      </c>
      <c r="G7" s="14">
        <v>-1</v>
      </c>
      <c r="H7" t="s">
        <v>93</v>
      </c>
      <c r="I7" t="s">
        <v>47</v>
      </c>
      <c r="L7" t="s">
        <v>819</v>
      </c>
      <c r="M7" t="b">
        <v>1</v>
      </c>
      <c r="N7" t="b">
        <v>1</v>
      </c>
    </row>
    <row r="8" spans="1:14" x14ac:dyDescent="0.25">
      <c r="A8" t="s">
        <v>704</v>
      </c>
      <c r="B8" s="1" t="s">
        <v>714</v>
      </c>
      <c r="C8" t="s">
        <v>50</v>
      </c>
      <c r="D8" s="1" t="s">
        <v>714</v>
      </c>
      <c r="E8" s="5" t="s">
        <v>51</v>
      </c>
      <c r="F8" s="1">
        <v>2</v>
      </c>
      <c r="G8" s="5">
        <v>-1</v>
      </c>
      <c r="H8" t="s">
        <v>715</v>
      </c>
      <c r="I8" t="s">
        <v>716</v>
      </c>
      <c r="J8" t="s">
        <v>47</v>
      </c>
    </row>
    <row r="9" spans="1:14" x14ac:dyDescent="0.25">
      <c r="A9" t="s">
        <v>704</v>
      </c>
      <c r="B9" s="1" t="s">
        <v>717</v>
      </c>
      <c r="C9" t="s">
        <v>50</v>
      </c>
      <c r="D9" s="1" t="s">
        <v>717</v>
      </c>
      <c r="E9" s="5" t="s">
        <v>51</v>
      </c>
      <c r="F9" s="1">
        <v>2</v>
      </c>
      <c r="G9" s="5">
        <v>-1</v>
      </c>
      <c r="H9" t="s">
        <v>718</v>
      </c>
      <c r="I9" t="s">
        <v>719</v>
      </c>
      <c r="J9" t="s">
        <v>47</v>
      </c>
    </row>
    <row r="10" spans="1:14" x14ac:dyDescent="0.25">
      <c r="A10" t="s">
        <v>704</v>
      </c>
      <c r="B10" s="1" t="s">
        <v>720</v>
      </c>
      <c r="C10" t="s">
        <v>56</v>
      </c>
      <c r="D10" t="s">
        <v>717</v>
      </c>
      <c r="E10" t="s">
        <v>51</v>
      </c>
      <c r="F10">
        <v>0</v>
      </c>
      <c r="G10">
        <v>0</v>
      </c>
      <c r="H10" t="s">
        <v>718</v>
      </c>
      <c r="I10" t="s">
        <v>721</v>
      </c>
      <c r="J10" t="s">
        <v>47</v>
      </c>
      <c r="L10" t="s">
        <v>60</v>
      </c>
      <c r="M10" t="b">
        <v>1</v>
      </c>
      <c r="N10" t="b">
        <v>1</v>
      </c>
    </row>
    <row r="11" spans="1:14" x14ac:dyDescent="0.25">
      <c r="A11" t="s">
        <v>704</v>
      </c>
      <c r="B11" s="1" t="s">
        <v>722</v>
      </c>
      <c r="C11" t="s">
        <v>50</v>
      </c>
      <c r="D11" t="s">
        <v>723</v>
      </c>
      <c r="E11" t="s">
        <v>51</v>
      </c>
      <c r="F11">
        <v>0</v>
      </c>
      <c r="G11">
        <v>0</v>
      </c>
      <c r="H11" t="s">
        <v>724</v>
      </c>
      <c r="I11" t="s">
        <v>725</v>
      </c>
      <c r="J11" t="s">
        <v>47</v>
      </c>
      <c r="L11" t="s">
        <v>60</v>
      </c>
    </row>
    <row r="12" spans="1:14" x14ac:dyDescent="0.25">
      <c r="A12" t="s">
        <v>704</v>
      </c>
      <c r="B12" s="1" t="s">
        <v>238</v>
      </c>
      <c r="C12" t="s">
        <v>50</v>
      </c>
      <c r="D12" s="1" t="s">
        <v>238</v>
      </c>
      <c r="E12" s="5" t="s">
        <v>51</v>
      </c>
      <c r="F12" s="1">
        <v>2</v>
      </c>
      <c r="G12" s="5">
        <v>-1</v>
      </c>
      <c r="H12" t="s">
        <v>726</v>
      </c>
      <c r="I12" t="s">
        <v>727</v>
      </c>
      <c r="J12" t="s">
        <v>47</v>
      </c>
    </row>
    <row r="13" spans="1:14" x14ac:dyDescent="0.25">
      <c r="A13" t="s">
        <v>704</v>
      </c>
      <c r="B13" s="1" t="s">
        <v>728</v>
      </c>
      <c r="C13" t="s">
        <v>56</v>
      </c>
      <c r="D13" t="s">
        <v>238</v>
      </c>
      <c r="E13" t="s">
        <v>51</v>
      </c>
      <c r="F13">
        <v>0</v>
      </c>
      <c r="G13">
        <v>0</v>
      </c>
      <c r="H13" t="s">
        <v>726</v>
      </c>
      <c r="I13" t="s">
        <v>729</v>
      </c>
      <c r="J13" t="s">
        <v>47</v>
      </c>
      <c r="L13" t="s">
        <v>60</v>
      </c>
      <c r="M13" t="b">
        <v>1</v>
      </c>
      <c r="N13" t="b">
        <v>1</v>
      </c>
    </row>
    <row r="14" spans="1:14" x14ac:dyDescent="0.25">
      <c r="A14" t="s">
        <v>704</v>
      </c>
      <c r="B14" s="1" t="s">
        <v>730</v>
      </c>
      <c r="C14" t="s">
        <v>50</v>
      </c>
      <c r="D14" s="1" t="s">
        <v>730</v>
      </c>
      <c r="E14" s="5" t="s">
        <v>51</v>
      </c>
      <c r="F14" s="1">
        <v>2</v>
      </c>
      <c r="G14" s="5">
        <v>-1</v>
      </c>
      <c r="H14" t="s">
        <v>731</v>
      </c>
      <c r="I14" t="s">
        <v>732</v>
      </c>
      <c r="J14" t="s">
        <v>47</v>
      </c>
    </row>
    <row r="15" spans="1:14" x14ac:dyDescent="0.25">
      <c r="A15" t="s">
        <v>704</v>
      </c>
      <c r="B15" s="1" t="s">
        <v>730</v>
      </c>
      <c r="C15" t="s">
        <v>56</v>
      </c>
      <c r="D15" s="1" t="s">
        <v>730</v>
      </c>
      <c r="E15" s="5" t="s">
        <v>51</v>
      </c>
      <c r="F15" s="1">
        <v>2</v>
      </c>
      <c r="G15" s="5">
        <v>-1</v>
      </c>
      <c r="H15" t="s">
        <v>731</v>
      </c>
      <c r="I15" t="s">
        <v>716</v>
      </c>
      <c r="J15" t="s">
        <v>47</v>
      </c>
      <c r="M15" t="b">
        <v>1</v>
      </c>
      <c r="N15" t="b">
        <v>1</v>
      </c>
    </row>
    <row r="16" spans="1:14" x14ac:dyDescent="0.25">
      <c r="A16" t="s">
        <v>704</v>
      </c>
      <c r="B16" s="1" t="s">
        <v>733</v>
      </c>
      <c r="C16" t="s">
        <v>50</v>
      </c>
      <c r="D16" t="s">
        <v>734</v>
      </c>
      <c r="E16" t="s">
        <v>51</v>
      </c>
      <c r="F16">
        <v>0</v>
      </c>
      <c r="G16">
        <v>0</v>
      </c>
      <c r="H16" t="s">
        <v>735</v>
      </c>
      <c r="I16" t="s">
        <v>736</v>
      </c>
      <c r="J16" t="s">
        <v>47</v>
      </c>
      <c r="L16" t="s">
        <v>60</v>
      </c>
    </row>
    <row r="17" spans="1:12" x14ac:dyDescent="0.25">
      <c r="A17" t="s">
        <v>704</v>
      </c>
      <c r="B17" s="1" t="s">
        <v>737</v>
      </c>
      <c r="C17" t="s">
        <v>50</v>
      </c>
      <c r="D17" t="s">
        <v>738</v>
      </c>
      <c r="E17" t="s">
        <v>51</v>
      </c>
      <c r="F17">
        <v>0</v>
      </c>
      <c r="G17">
        <v>0</v>
      </c>
      <c r="H17" t="s">
        <v>726</v>
      </c>
      <c r="I17" t="s">
        <v>739</v>
      </c>
      <c r="J17" t="s">
        <v>47</v>
      </c>
      <c r="L17" t="s">
        <v>60</v>
      </c>
    </row>
    <row r="20" spans="1:12" ht="15.75" x14ac:dyDescent="0.25">
      <c r="A20" s="3" t="s">
        <v>17</v>
      </c>
      <c r="H20" s="3" t="s">
        <v>18</v>
      </c>
    </row>
    <row r="21" spans="1:12" x14ac:dyDescent="0.25">
      <c r="A21" s="4" t="s">
        <v>19</v>
      </c>
      <c r="F21">
        <f>COUNTIFS(B2:B17,"&lt;&gt;*_*",B2:B17,"&lt;&gt;")</f>
        <v>8</v>
      </c>
      <c r="H21" s="4" t="s">
        <v>19</v>
      </c>
      <c r="K21">
        <f>COUNTIFS(B2:B17,"&lt;&gt;*_*",B2:B17,"&lt;&gt;",M2:M17,"&lt;&gt;TRUE")</f>
        <v>6</v>
      </c>
    </row>
    <row r="22" spans="1:12" x14ac:dyDescent="0.25">
      <c r="A22" s="4" t="s">
        <v>20</v>
      </c>
      <c r="F22">
        <f>COUNTIFS(F2:F17,"&gt;0")</f>
        <v>7</v>
      </c>
      <c r="H22" s="4" t="s">
        <v>20</v>
      </c>
      <c r="K22">
        <f>COUNTIFS(F2:F17,"&gt;0",M2:M17,"&lt;&gt;TRUE")</f>
        <v>6</v>
      </c>
    </row>
    <row r="23" spans="1:12" x14ac:dyDescent="0.25">
      <c r="A23" s="4" t="s">
        <v>21</v>
      </c>
      <c r="F23">
        <f>COUNTIFS(G2:G17,"&gt;0")</f>
        <v>0</v>
      </c>
      <c r="H23" s="4" t="s">
        <v>21</v>
      </c>
      <c r="K23">
        <f>COUNTIFS(G2:G17,"&gt;0",N2:N17,"&lt;&gt;TRUE")</f>
        <v>0</v>
      </c>
    </row>
    <row r="24" spans="1:12" x14ac:dyDescent="0.25">
      <c r="A24" s="4" t="s">
        <v>22</v>
      </c>
      <c r="F24">
        <f>COUNTIFS(F2:F17,"&lt;&gt;-1",F2:F17,"&lt;&gt;0",F2:F17,"&lt;2")</f>
        <v>0</v>
      </c>
      <c r="H24" s="4" t="s">
        <v>22</v>
      </c>
      <c r="K24">
        <f>COUNTIFS(F2:F17,"&lt;&gt;-1",F2:F17,"&lt;&gt;0",F2:F17,"&lt;2",M2:M17,"&lt;&gt;TRUE")</f>
        <v>0</v>
      </c>
    </row>
    <row r="25" spans="1:12" x14ac:dyDescent="0.25">
      <c r="A25" s="4" t="s">
        <v>23</v>
      </c>
      <c r="F25">
        <f>COUNTIFS(G2:G17,"&lt;&gt;-1",G2:G17,"&lt;&gt;0",G2:G17,"&lt;2")</f>
        <v>0</v>
      </c>
      <c r="H25" s="4" t="s">
        <v>23</v>
      </c>
      <c r="K25">
        <f>COUNTIFS(G2:G17,"&lt;&gt;-1",G2:G17,"&lt;&gt;0",G2:G17,"&lt;2",N2:N17,"&lt;&gt;TRUE")</f>
        <v>0</v>
      </c>
    </row>
    <row r="26" spans="1:12" x14ac:dyDescent="0.25">
      <c r="A26" s="4" t="s">
        <v>24</v>
      </c>
      <c r="F26">
        <f>COUNTIFS(F2:F17,"=-1")+COUNTIFS(F2:F17,"=-3")</f>
        <v>1</v>
      </c>
      <c r="H26" s="4" t="s">
        <v>24</v>
      </c>
      <c r="K26">
        <f>COUNTIFS(F2:F17,"=-1",M2:M17,"&lt;&gt;TRUE")+COUNTIFS(F2:F17,"=-3",M2:M17,"&lt;&gt;TRUE")</f>
        <v>0</v>
      </c>
    </row>
    <row r="27" spans="1:12" x14ac:dyDescent="0.25">
      <c r="A27" s="4" t="s">
        <v>25</v>
      </c>
      <c r="F27">
        <f>COUNTIFS(G2:G17,"=-1")+COUNTIFS(G2:G17,"=-3")</f>
        <v>8</v>
      </c>
      <c r="H27" s="4" t="s">
        <v>25</v>
      </c>
      <c r="K27">
        <f>COUNTIFS(G2:G17,"=-1",N2:N17,"&lt;&gt;TRUE")+COUNTIFS(G2:G17,"=-3",N2:N17,"&lt;&gt;TRUE")</f>
        <v>6</v>
      </c>
    </row>
    <row r="28" spans="1:12" x14ac:dyDescent="0.25">
      <c r="A28" s="4" t="s">
        <v>26</v>
      </c>
      <c r="F28" s="8">
        <f>F22/F21</f>
        <v>0.875</v>
      </c>
      <c r="H28" s="4" t="s">
        <v>26</v>
      </c>
      <c r="K28" s="8">
        <f>K22/K21</f>
        <v>1</v>
      </c>
    </row>
    <row r="29" spans="1:12" x14ac:dyDescent="0.25">
      <c r="A29" s="4" t="s">
        <v>27</v>
      </c>
      <c r="F29" s="8">
        <f>F23/F21</f>
        <v>0</v>
      </c>
      <c r="H29" s="4" t="s">
        <v>28</v>
      </c>
      <c r="K29" s="8">
        <f>K23/K21</f>
        <v>0</v>
      </c>
    </row>
    <row r="30" spans="1:12" x14ac:dyDescent="0.25">
      <c r="A30" s="4" t="s">
        <v>29</v>
      </c>
      <c r="F30" s="8">
        <f>F22/(F22+F24)</f>
        <v>1</v>
      </c>
      <c r="H30" s="4" t="s">
        <v>29</v>
      </c>
      <c r="K30" s="8">
        <f>K22/(K22+K24)</f>
        <v>1</v>
      </c>
    </row>
    <row r="31" spans="1:12" x14ac:dyDescent="0.25">
      <c r="A31" s="4" t="s">
        <v>30</v>
      </c>
      <c r="F31" s="12" t="s">
        <v>740</v>
      </c>
      <c r="H31" s="4" t="s">
        <v>30</v>
      </c>
      <c r="K31" s="12" t="s">
        <v>740</v>
      </c>
    </row>
    <row r="34" spans="1:1" ht="15.75" x14ac:dyDescent="0.25">
      <c r="A34" s="3" t="s">
        <v>33</v>
      </c>
    </row>
    <row r="35" spans="1:1" x14ac:dyDescent="0.25">
      <c r="A35" s="1" t="s">
        <v>34</v>
      </c>
    </row>
    <row r="36" spans="1:1" x14ac:dyDescent="0.25">
      <c r="A36" s="5" t="s">
        <v>35</v>
      </c>
    </row>
    <row r="38" spans="1:1" x14ac:dyDescent="0.25">
      <c r="A38" s="1" t="s">
        <v>36</v>
      </c>
    </row>
    <row r="39" spans="1:1" x14ac:dyDescent="0.25">
      <c r="A39" s="6" t="s">
        <v>37</v>
      </c>
    </row>
    <row r="40" spans="1:1" x14ac:dyDescent="0.25">
      <c r="A40" s="7" t="s">
        <v>38</v>
      </c>
    </row>
    <row r="41" spans="1:1" x14ac:dyDescent="0.25">
      <c r="A41" s="5" t="s">
        <v>39</v>
      </c>
    </row>
    <row r="43" spans="1:1" x14ac:dyDescent="0.25">
      <c r="A43" s="4" t="s">
        <v>40</v>
      </c>
    </row>
    <row r="44" spans="1:1" x14ac:dyDescent="0.25">
      <c r="A44" t="s">
        <v>41</v>
      </c>
    </row>
    <row r="45" spans="1:1" x14ac:dyDescent="0.25">
      <c r="A45" t="s">
        <v>42</v>
      </c>
    </row>
    <row r="46" spans="1:1" x14ac:dyDescent="0.25">
      <c r="A46" t="s">
        <v>43</v>
      </c>
    </row>
    <row r="47" spans="1:1" x14ac:dyDescent="0.25">
      <c r="A47" t="s">
        <v>44</v>
      </c>
    </row>
    <row r="48" spans="1:1" x14ac:dyDescent="0.25">
      <c r="A48" t="s">
        <v>45</v>
      </c>
    </row>
    <row r="49" spans="1:1" x14ac:dyDescent="0.25">
      <c r="A49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2017-03-19T15:55:32Z</dcterms:created>
  <dcterms:modified xsi:type="dcterms:W3CDTF">2017-04-06T08:36:23Z</dcterms:modified>
</cp:coreProperties>
</file>