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iologicalExperiment\LipidBlast\4000QTRAP\positive\"/>
    </mc:Choice>
  </mc:AlternateContent>
  <bookViews>
    <workbookView xWindow="0" yWindow="0" windowWidth="28575" windowHeight="5640"/>
  </bookViews>
  <sheets>
    <sheet name="Summary" sheetId="9" r:id="rId1"/>
    <sheet name="P-PE" sheetId="1" r:id="rId2"/>
    <sheet name="LPE" sheetId="2" r:id="rId3"/>
    <sheet name="PS" sheetId="3" r:id="rId4"/>
    <sheet name="PC" sheetId="4" r:id="rId5"/>
    <sheet name="PE" sheetId="5" r:id="rId6"/>
    <sheet name="LPC" sheetId="6" r:id="rId7"/>
    <sheet name="TG" sheetId="7" r:id="rId8"/>
    <sheet name="SM" sheetId="8" r:id="rId9"/>
  </sheets>
  <calcPr calcId="152511"/>
</workbook>
</file>

<file path=xl/calcChain.xml><?xml version="1.0" encoding="utf-8"?>
<calcChain xmlns="http://schemas.openxmlformats.org/spreadsheetml/2006/main">
  <c r="O29" i="9" l="1"/>
  <c r="Q13" i="9" l="1"/>
  <c r="O13" i="9" l="1"/>
  <c r="I13" i="9" l="1"/>
  <c r="Q30" i="9" l="1"/>
  <c r="O30" i="9"/>
  <c r="M30" i="9"/>
  <c r="K30" i="9"/>
  <c r="I30" i="9"/>
  <c r="G30" i="9"/>
  <c r="E30" i="9"/>
  <c r="C30" i="9"/>
  <c r="Q29" i="9"/>
  <c r="M29" i="9"/>
  <c r="K29" i="9"/>
  <c r="I29" i="9"/>
  <c r="G29" i="9"/>
  <c r="E29" i="9"/>
  <c r="C29" i="9"/>
  <c r="I27" i="9"/>
  <c r="G27" i="9"/>
  <c r="E27" i="9"/>
  <c r="C27" i="9"/>
  <c r="Q26" i="9"/>
  <c r="O26" i="9"/>
  <c r="M26" i="9"/>
  <c r="K26" i="9"/>
  <c r="I26" i="9"/>
  <c r="G26" i="9"/>
  <c r="E26" i="9"/>
  <c r="C26" i="9"/>
  <c r="Q25" i="9"/>
  <c r="O25" i="9"/>
  <c r="M25" i="9"/>
  <c r="K25" i="9"/>
  <c r="I25" i="9"/>
  <c r="G25" i="9"/>
  <c r="E25" i="9"/>
  <c r="C25" i="9"/>
  <c r="Q24" i="9"/>
  <c r="O24" i="9"/>
  <c r="M24" i="9"/>
  <c r="K24" i="9"/>
  <c r="I24" i="9"/>
  <c r="G24" i="9"/>
  <c r="E24" i="9"/>
  <c r="C24" i="9"/>
  <c r="Q23" i="9"/>
  <c r="M23" i="9"/>
  <c r="K23" i="9"/>
  <c r="I23" i="9"/>
  <c r="E23" i="9"/>
  <c r="C23" i="9"/>
  <c r="I22" i="9"/>
  <c r="G22" i="9"/>
  <c r="G21" i="9"/>
  <c r="E21" i="9"/>
  <c r="C21" i="9"/>
  <c r="Q14" i="9"/>
  <c r="O14" i="9"/>
  <c r="M14" i="9"/>
  <c r="K14" i="9"/>
  <c r="I14" i="9"/>
  <c r="G14" i="9"/>
  <c r="E14" i="9"/>
  <c r="C14" i="9"/>
  <c r="M13" i="9"/>
  <c r="K13" i="9"/>
  <c r="G13" i="9"/>
  <c r="E13" i="9"/>
  <c r="C13" i="9"/>
  <c r="I11" i="9"/>
  <c r="G11" i="9"/>
  <c r="E11" i="9"/>
  <c r="C11" i="9"/>
  <c r="Q10" i="9"/>
  <c r="O10" i="9"/>
  <c r="M10" i="9"/>
  <c r="K10" i="9"/>
  <c r="I10" i="9"/>
  <c r="G10" i="9"/>
  <c r="E10" i="9"/>
  <c r="C10" i="9"/>
  <c r="Q9" i="9"/>
  <c r="O9" i="9"/>
  <c r="M9" i="9"/>
  <c r="K9" i="9"/>
  <c r="I9" i="9"/>
  <c r="G9" i="9"/>
  <c r="E9" i="9"/>
  <c r="C9" i="9"/>
  <c r="Q8" i="9"/>
  <c r="O8" i="9"/>
  <c r="M8" i="9"/>
  <c r="K8" i="9"/>
  <c r="I8" i="9"/>
  <c r="G8" i="9"/>
  <c r="E8" i="9"/>
  <c r="C8" i="9"/>
  <c r="Q7" i="9"/>
  <c r="M7" i="9"/>
  <c r="K7" i="9"/>
  <c r="I7" i="9"/>
  <c r="E7" i="9"/>
  <c r="C7" i="9"/>
  <c r="I6" i="9"/>
  <c r="G6" i="9"/>
  <c r="G5" i="9"/>
  <c r="E5" i="9"/>
  <c r="C5" i="9"/>
  <c r="K36" i="8" l="1"/>
  <c r="F36" i="8"/>
  <c r="K35" i="8"/>
  <c r="F35" i="8"/>
  <c r="K34" i="8"/>
  <c r="F34" i="8"/>
  <c r="K33" i="8"/>
  <c r="F33" i="8"/>
  <c r="K32" i="8"/>
  <c r="F32" i="8"/>
  <c r="K31" i="8"/>
  <c r="F31" i="8"/>
  <c r="K30" i="8"/>
  <c r="F30" i="8"/>
  <c r="K326" i="7"/>
  <c r="F326" i="7"/>
  <c r="K325" i="7"/>
  <c r="F325" i="7"/>
  <c r="K324" i="7"/>
  <c r="F324" i="7"/>
  <c r="K323" i="7"/>
  <c r="F323" i="7"/>
  <c r="K322" i="7"/>
  <c r="F322" i="7"/>
  <c r="K321" i="7"/>
  <c r="F321" i="7"/>
  <c r="K320" i="7"/>
  <c r="F320" i="7"/>
  <c r="K312" i="7"/>
  <c r="F312" i="7"/>
  <c r="K311" i="7"/>
  <c r="F311" i="7"/>
  <c r="K310" i="7"/>
  <c r="F310" i="7"/>
  <c r="K309" i="7"/>
  <c r="F309" i="7"/>
  <c r="K308" i="7"/>
  <c r="F308" i="7"/>
  <c r="F316" i="7" s="1"/>
  <c r="K307" i="7"/>
  <c r="K315" i="7" s="1"/>
  <c r="F307" i="7"/>
  <c r="F313" i="7" s="1"/>
  <c r="K306" i="7"/>
  <c r="F306" i="7"/>
  <c r="K20" i="6"/>
  <c r="F20" i="6"/>
  <c r="K19" i="6"/>
  <c r="F19" i="6"/>
  <c r="K18" i="6"/>
  <c r="F18" i="6"/>
  <c r="K17" i="6"/>
  <c r="F17" i="6"/>
  <c r="K16" i="6"/>
  <c r="F16" i="6"/>
  <c r="K15" i="6"/>
  <c r="K21" i="6" s="1"/>
  <c r="F15" i="6"/>
  <c r="K14" i="6"/>
  <c r="K22" i="6" s="1"/>
  <c r="F14" i="6"/>
  <c r="F22" i="6" s="1"/>
  <c r="K13" i="6"/>
  <c r="F13" i="6"/>
  <c r="K55" i="5"/>
  <c r="F55" i="5"/>
  <c r="K54" i="5"/>
  <c r="F54" i="5"/>
  <c r="K53" i="5"/>
  <c r="F53" i="5"/>
  <c r="K52" i="5"/>
  <c r="F52" i="5"/>
  <c r="K51" i="5"/>
  <c r="K57" i="5" s="1"/>
  <c r="F51" i="5"/>
  <c r="F57" i="5" s="1"/>
  <c r="K50" i="5"/>
  <c r="F50" i="5"/>
  <c r="K49" i="5"/>
  <c r="F49" i="5"/>
  <c r="K41" i="5"/>
  <c r="F41" i="5"/>
  <c r="K40" i="5"/>
  <c r="F40" i="5"/>
  <c r="K39" i="5"/>
  <c r="F39" i="5"/>
  <c r="K38" i="5"/>
  <c r="F38" i="5"/>
  <c r="K37" i="5"/>
  <c r="K45" i="5" s="1"/>
  <c r="F37" i="5"/>
  <c r="F45" i="5" s="1"/>
  <c r="K36" i="5"/>
  <c r="K42" i="5" s="1"/>
  <c r="F36" i="5"/>
  <c r="F42" i="5" s="1"/>
  <c r="K35" i="5"/>
  <c r="K43" i="5" s="1"/>
  <c r="F35" i="5"/>
  <c r="F43" i="5" s="1"/>
  <c r="K131" i="4"/>
  <c r="F131" i="4"/>
  <c r="K130" i="4"/>
  <c r="F130" i="4"/>
  <c r="K129" i="4"/>
  <c r="F129" i="4"/>
  <c r="K128" i="4"/>
  <c r="F128" i="4"/>
  <c r="K127" i="4"/>
  <c r="F127" i="4"/>
  <c r="K126" i="4"/>
  <c r="K134" i="4" s="1"/>
  <c r="F126" i="4"/>
  <c r="K125" i="4"/>
  <c r="F125" i="4"/>
  <c r="K124" i="4"/>
  <c r="F124" i="4"/>
  <c r="K117" i="4"/>
  <c r="K116" i="4"/>
  <c r="F116" i="4"/>
  <c r="K115" i="4"/>
  <c r="F115" i="4"/>
  <c r="K114" i="4"/>
  <c r="F114" i="4"/>
  <c r="K113" i="4"/>
  <c r="F113" i="4"/>
  <c r="K112" i="4"/>
  <c r="K118" i="4" s="1"/>
  <c r="F112" i="4"/>
  <c r="K111" i="4"/>
  <c r="F111" i="4"/>
  <c r="K110" i="4"/>
  <c r="F110" i="4"/>
  <c r="K28" i="3"/>
  <c r="F28" i="3"/>
  <c r="K27" i="3"/>
  <c r="F27" i="3"/>
  <c r="K26" i="3"/>
  <c r="F26" i="3"/>
  <c r="K25" i="3"/>
  <c r="F25" i="3"/>
  <c r="K24" i="3"/>
  <c r="K30" i="3" s="1"/>
  <c r="F24" i="3"/>
  <c r="F30" i="3" s="1"/>
  <c r="K23" i="3"/>
  <c r="K29" i="3" s="1"/>
  <c r="F23" i="3"/>
  <c r="K22" i="3"/>
  <c r="F22" i="3"/>
  <c r="K14" i="3"/>
  <c r="F14" i="3"/>
  <c r="K13" i="3"/>
  <c r="F13" i="3"/>
  <c r="K12" i="3"/>
  <c r="F12" i="3"/>
  <c r="K11" i="3"/>
  <c r="F11" i="3"/>
  <c r="K10" i="3"/>
  <c r="K18" i="3" s="1"/>
  <c r="F10" i="3"/>
  <c r="F18" i="3" s="1"/>
  <c r="K9" i="3"/>
  <c r="K15" i="3" s="1"/>
  <c r="F9" i="3"/>
  <c r="F15" i="3" s="1"/>
  <c r="K8" i="3"/>
  <c r="K16" i="3" s="1"/>
  <c r="F8" i="3"/>
  <c r="F16" i="3" s="1"/>
  <c r="K15" i="2"/>
  <c r="F15" i="2"/>
  <c r="K14" i="2"/>
  <c r="F14" i="2"/>
  <c r="K13" i="2"/>
  <c r="F13" i="2"/>
  <c r="K12" i="2"/>
  <c r="F12" i="2"/>
  <c r="K11" i="2"/>
  <c r="F11" i="2"/>
  <c r="K10" i="2"/>
  <c r="K18" i="2" s="1"/>
  <c r="F10" i="2"/>
  <c r="F18" i="2" s="1"/>
  <c r="K9" i="2"/>
  <c r="K17" i="2" s="1"/>
  <c r="F9" i="2"/>
  <c r="F17" i="2" s="1"/>
  <c r="K8" i="2"/>
  <c r="K16" i="2" s="1"/>
  <c r="F8" i="2"/>
  <c r="F16" i="2" s="1"/>
  <c r="K25" i="1"/>
  <c r="F25" i="1"/>
  <c r="K24" i="1"/>
  <c r="F24" i="1"/>
  <c r="K23" i="1"/>
  <c r="F23" i="1"/>
  <c r="K22" i="1"/>
  <c r="F22" i="1"/>
  <c r="K21" i="1"/>
  <c r="F21" i="1"/>
  <c r="K20" i="1"/>
  <c r="F20" i="1"/>
  <c r="K11" i="1"/>
  <c r="F11" i="1"/>
  <c r="K10" i="1"/>
  <c r="F10" i="1"/>
  <c r="K9" i="1"/>
  <c r="F9" i="1"/>
  <c r="K8" i="1"/>
  <c r="F8" i="1"/>
  <c r="K7" i="1"/>
  <c r="F7" i="1"/>
  <c r="K6" i="1"/>
  <c r="F6" i="1"/>
  <c r="F39" i="8" l="1"/>
  <c r="K39" i="8"/>
  <c r="K38" i="8"/>
  <c r="F38" i="8"/>
  <c r="F58" i="5"/>
  <c r="K56" i="5"/>
  <c r="F133" i="4"/>
  <c r="K133" i="4"/>
  <c r="F119" i="4"/>
  <c r="K119" i="4"/>
  <c r="F120" i="4"/>
  <c r="K132" i="4"/>
  <c r="F134" i="4"/>
  <c r="K314" i="7"/>
  <c r="F330" i="7"/>
  <c r="K313" i="7"/>
  <c r="K316" i="7"/>
  <c r="F315" i="7"/>
  <c r="K330" i="7"/>
  <c r="F328" i="7"/>
  <c r="K328" i="7"/>
  <c r="F327" i="7"/>
  <c r="K327" i="7"/>
  <c r="K58" i="5"/>
  <c r="F32" i="3"/>
  <c r="F117" i="4"/>
  <c r="F132" i="4"/>
  <c r="F44" i="5"/>
  <c r="F59" i="5"/>
  <c r="F329" i="7"/>
  <c r="F40" i="8"/>
  <c r="K32" i="3"/>
  <c r="K329" i="7"/>
  <c r="K40" i="8"/>
  <c r="F29" i="3"/>
  <c r="F118" i="4"/>
  <c r="F56" i="5"/>
  <c r="F21" i="6"/>
  <c r="F37" i="8"/>
  <c r="K120" i="4"/>
  <c r="F314" i="7"/>
  <c r="K44" i="5"/>
  <c r="K59" i="5"/>
  <c r="K37" i="8"/>
</calcChain>
</file>

<file path=xl/sharedStrings.xml><?xml version="1.0" encoding="utf-8"?>
<sst xmlns="http://schemas.openxmlformats.org/spreadsheetml/2006/main" count="4793" uniqueCount="1349">
  <si>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</si>
  <si>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</si>
  <si>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</si>
  <si>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</si>
  <si>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</si>
  <si>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</si>
  <si>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</si>
  <si>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</si>
  <si>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</si>
  <si>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</si>
  <si>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</si>
  <si>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</si>
  <si>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</si>
  <si>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</si>
  <si>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</si>
  <si>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</si>
  <si>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</si>
  <si>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</si>
  <si>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</si>
  <si>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</si>
  <si>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</si>
  <si>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</si>
  <si>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</si>
  <si>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</si>
  <si>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</si>
  <si>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</si>
  <si>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</si>
  <si>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</si>
  <si>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</si>
  <si>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</si>
  <si>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</si>
  <si>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</si>
  <si>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</si>
  <si>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</si>
  <si>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</si>
  <si>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</si>
  <si>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</si>
  <si>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</si>
  <si>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</si>
  <si>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</si>
  <si>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</si>
  <si>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</si>
  <si>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</si>
  <si>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</si>
  <si>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</si>
  <si>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</si>
  <si>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</si>
  <si>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/>
  </si>
  <si>
    <t>LPE</t>
  </si>
  <si>
    <t>18:0</t>
  </si>
  <si>
    <t>H</t>
  </si>
  <si>
    <t>not reported</t>
  </si>
  <si>
    <t>11.0</t>
  </si>
  <si>
    <t>11.18</t>
  </si>
  <si>
    <t>20:3_FP</t>
  </si>
  <si>
    <t>Na</t>
  </si>
  <si>
    <t>20:3</t>
  </si>
  <si>
    <t>11.16058</t>
  </si>
  <si>
    <t>24:2_FP</t>
  </si>
  <si>
    <t>24:2</t>
  </si>
  <si>
    <t>PS</t>
  </si>
  <si>
    <t>38:4</t>
  </si>
  <si>
    <t>18:0/20:4</t>
  </si>
  <si>
    <t>24.3</t>
  </si>
  <si>
    <t>24.21078</t>
  </si>
  <si>
    <t>16:0/22:4_FP</t>
  </si>
  <si>
    <t>16:0/22:4</t>
  </si>
  <si>
    <t>14:0/24:4_FP</t>
  </si>
  <si>
    <t>14:0/24:4</t>
  </si>
  <si>
    <t>PC</t>
  </si>
  <si>
    <t>31:0_noMS2</t>
  </si>
  <si>
    <t>31:0</t>
  </si>
  <si>
    <t>25.3</t>
  </si>
  <si>
    <t>25.33</t>
  </si>
  <si>
    <t>not counted: only MS1 identification</t>
  </si>
  <si>
    <t>32:0</t>
  </si>
  <si>
    <t>16:0/16:0</t>
  </si>
  <si>
    <t>26.3</t>
  </si>
  <si>
    <t xml:space="preserve">26.30 </t>
  </si>
  <si>
    <t>32:0_noMS2</t>
  </si>
  <si>
    <t>26.25</t>
  </si>
  <si>
    <t>32:1_noMS2</t>
  </si>
  <si>
    <t>32:1</t>
  </si>
  <si>
    <t>24.8</t>
  </si>
  <si>
    <t>24.85</t>
  </si>
  <si>
    <t>32:2_noMS2</t>
  </si>
  <si>
    <t>32:2</t>
  </si>
  <si>
    <t>23.6</t>
  </si>
  <si>
    <t>23.60</t>
  </si>
  <si>
    <t>33:0_noMS2</t>
  </si>
  <si>
    <t>33:0</t>
  </si>
  <si>
    <t>27.1</t>
  </si>
  <si>
    <t>27.08</t>
  </si>
  <si>
    <t>33:1_noMS2</t>
  </si>
  <si>
    <t>33:1</t>
  </si>
  <si>
    <t>25.8</t>
  </si>
  <si>
    <t>25.78</t>
  </si>
  <si>
    <t>33:2_noMS2</t>
  </si>
  <si>
    <t>33:2</t>
  </si>
  <si>
    <t>24.39</t>
  </si>
  <si>
    <t>34:0</t>
  </si>
  <si>
    <t>28.1</t>
  </si>
  <si>
    <t>28.17</t>
  </si>
  <si>
    <t>34:1</t>
  </si>
  <si>
    <t>16:0/18:1</t>
  </si>
  <si>
    <t>26.5</t>
  </si>
  <si>
    <t xml:space="preserve">26.55 </t>
  </si>
  <si>
    <t>10:0/24:1_FP</t>
  </si>
  <si>
    <t>10:0/24:1</t>
  </si>
  <si>
    <t>26.58043</t>
  </si>
  <si>
    <t>8:0/26:1_FP</t>
  </si>
  <si>
    <t>8:0/26:1</t>
  </si>
  <si>
    <t>12:0/22:1_FP</t>
  </si>
  <si>
    <t>12:0/22:1</t>
  </si>
  <si>
    <t>34:2</t>
  </si>
  <si>
    <t>16:0/18:2</t>
  </si>
  <si>
    <t>25.1</t>
  </si>
  <si>
    <t xml:space="preserve">25.21 </t>
  </si>
  <si>
    <t>25.12310</t>
  </si>
  <si>
    <t>8:0/26:2_FP</t>
  </si>
  <si>
    <t>8:0/26:2</t>
  </si>
  <si>
    <t>25.34690 25.57282</t>
  </si>
  <si>
    <t>17:1/17:1_FP</t>
  </si>
  <si>
    <t>17:1/17:1</t>
  </si>
  <si>
    <t>34:3</t>
  </si>
  <si>
    <t>16:1/18:2</t>
  </si>
  <si>
    <t>24.0</t>
  </si>
  <si>
    <t xml:space="preserve">24.07 </t>
  </si>
  <si>
    <t>34:3_noMS2</t>
  </si>
  <si>
    <t>24.07</t>
  </si>
  <si>
    <t>34:4_noMS2</t>
  </si>
  <si>
    <t>34:4</t>
  </si>
  <si>
    <t>23.3</t>
  </si>
  <si>
    <t>23.44</t>
  </si>
  <si>
    <t>35:1_noMS2</t>
  </si>
  <si>
    <t>35:1</t>
  </si>
  <si>
    <t>27.5</t>
  </si>
  <si>
    <t>27.55</t>
  </si>
  <si>
    <t>28.10</t>
  </si>
  <si>
    <t>35:2</t>
  </si>
  <si>
    <t>17:0/18:2</t>
  </si>
  <si>
    <t>18:2_17:0</t>
  </si>
  <si>
    <t>26.1</t>
  </si>
  <si>
    <t xml:space="preserve">26.19 </t>
  </si>
  <si>
    <t>35:2_noMS2</t>
  </si>
  <si>
    <t>26.44</t>
  </si>
  <si>
    <t>35:3_noMS2</t>
  </si>
  <si>
    <t>35:3</t>
  </si>
  <si>
    <t>24.78</t>
  </si>
  <si>
    <t>36:0_noMS2</t>
  </si>
  <si>
    <t>36:0</t>
  </si>
  <si>
    <t>30.0</t>
  </si>
  <si>
    <t>29.76</t>
  </si>
  <si>
    <t>36:1</t>
  </si>
  <si>
    <t>18:0/18:1</t>
  </si>
  <si>
    <t>28.5</t>
  </si>
  <si>
    <t xml:space="preserve">28.50 </t>
  </si>
  <si>
    <t>10:0/26:1_FP</t>
  </si>
  <si>
    <t>10:0/26:1</t>
  </si>
  <si>
    <t>28.5320 28.80387</t>
  </si>
  <si>
    <t>14:0/22:1_FP</t>
  </si>
  <si>
    <t>14:0/22:1</t>
  </si>
  <si>
    <t>28.80387</t>
  </si>
  <si>
    <t>24:1/12:0 12:0/24:1_FP</t>
  </si>
  <si>
    <t>24:1/12:0 12:0/24:1</t>
  </si>
  <si>
    <t>36:2</t>
  </si>
  <si>
    <t>18:0/18:2</t>
  </si>
  <si>
    <t xml:space="preserve">27.14 </t>
  </si>
  <si>
    <t>18:2/18:0</t>
  </si>
  <si>
    <t>18:1/18:1</t>
  </si>
  <si>
    <t>26.84830 27.11422 27.38763 27.99882</t>
  </si>
  <si>
    <t>36:3</t>
  </si>
  <si>
    <t>25.6</t>
  </si>
  <si>
    <t>16:0/20:3</t>
  </si>
  <si>
    <t>16:0/20:3 20:3/16:0</t>
  </si>
  <si>
    <t>24.87563 25.55108 25.75715 26.0373 24.87563 26.0373</t>
  </si>
  <si>
    <t>14:1/22:2_FP</t>
  </si>
  <si>
    <t>14:1/22:2</t>
  </si>
  <si>
    <t>25.55108 25.75715</t>
  </si>
  <si>
    <t>36:4</t>
  </si>
  <si>
    <t>16:0/20:4</t>
  </si>
  <si>
    <t xml:space="preserve">24.96 </t>
  </si>
  <si>
    <t>25.24290</t>
  </si>
  <si>
    <t>18:2/18:2</t>
  </si>
  <si>
    <t>24.1</t>
  </si>
  <si>
    <t xml:space="preserve">24.32 </t>
  </si>
  <si>
    <t>24.92080 25.14248</t>
  </si>
  <si>
    <t>24.35402</t>
  </si>
  <si>
    <t>36:5</t>
  </si>
  <si>
    <t>23.0</t>
  </si>
  <si>
    <t>24.00</t>
  </si>
  <si>
    <t>36:6_noMS2</t>
  </si>
  <si>
    <t>36:6</t>
  </si>
  <si>
    <t>23.8</t>
  </si>
  <si>
    <t>23.03</t>
  </si>
  <si>
    <t>36:8_FP</t>
  </si>
  <si>
    <t>36:8</t>
  </si>
  <si>
    <t>18:4/18:4_FP</t>
  </si>
  <si>
    <t>18:4/18:4</t>
  </si>
  <si>
    <t>25.13227</t>
  </si>
  <si>
    <t>37:1_noMS2</t>
  </si>
  <si>
    <t>37:1</t>
  </si>
  <si>
    <t>29.1</t>
  </si>
  <si>
    <t>28.73 29.44</t>
  </si>
  <si>
    <t>37:2_noMS2</t>
  </si>
  <si>
    <t>37:2</t>
  </si>
  <si>
    <t>28.0</t>
  </si>
  <si>
    <t>28.01</t>
  </si>
  <si>
    <t>37:3_noMS2</t>
  </si>
  <si>
    <t>37:3</t>
  </si>
  <si>
    <t>26.50</t>
  </si>
  <si>
    <t>17:0/20:3_FP</t>
  </si>
  <si>
    <t>17:0/20:3</t>
  </si>
  <si>
    <t>24.94357</t>
  </si>
  <si>
    <t>15:1/22:2_FP</t>
  </si>
  <si>
    <t>15:1/22:2</t>
  </si>
  <si>
    <t>37:4</t>
  </si>
  <si>
    <t>25.92</t>
  </si>
  <si>
    <t>37:4_noMS2</t>
  </si>
  <si>
    <t>37:5_noMS2</t>
  </si>
  <si>
    <t>37:5</t>
  </si>
  <si>
    <t>38:2</t>
  </si>
  <si>
    <t>28.6</t>
  </si>
  <si>
    <t>28.73</t>
  </si>
  <si>
    <t>38:2_noMS2</t>
  </si>
  <si>
    <t>12:0/26:2_FP</t>
  </si>
  <si>
    <t>12:0/26:2</t>
  </si>
  <si>
    <t>29.41622</t>
  </si>
  <si>
    <t>38:3</t>
  </si>
  <si>
    <t>27.6</t>
  </si>
  <si>
    <t>27.64</t>
  </si>
  <si>
    <t>18:0/20:3</t>
  </si>
  <si>
    <t>26.94392 27.52703 27.73443 28.16053</t>
  </si>
  <si>
    <t>20:1/18:2</t>
  </si>
  <si>
    <t>18:2/20:1</t>
  </si>
  <si>
    <t>26.67208</t>
  </si>
  <si>
    <t>16:1/22:2_FP</t>
  </si>
  <si>
    <t>16:1/22:2</t>
  </si>
  <si>
    <t>26.6</t>
  </si>
  <si>
    <t>26.66</t>
  </si>
  <si>
    <t>26.56162 26.79488 27.02702 27.26758</t>
  </si>
  <si>
    <t>26.56162 27.02702 27.26758</t>
  </si>
  <si>
    <t>38:5</t>
  </si>
  <si>
    <t>18:1/20:4</t>
  </si>
  <si>
    <t xml:space="preserve">25.46 </t>
  </si>
  <si>
    <t>25.45418</t>
  </si>
  <si>
    <t>16:0/22:5</t>
  </si>
  <si>
    <t>24.55398</t>
  </si>
  <si>
    <t>14:1/24:4_FP</t>
  </si>
  <si>
    <t>14:1/24:4</t>
  </si>
  <si>
    <t>38:6</t>
  </si>
  <si>
    <t>24.6</t>
  </si>
  <si>
    <t>24.64</t>
  </si>
  <si>
    <t>16:0/22:6</t>
  </si>
  <si>
    <t>24.47352 24.72780</t>
  </si>
  <si>
    <t>18:2/20:4</t>
  </si>
  <si>
    <t>24.14963</t>
  </si>
  <si>
    <t>16:1/22:5_FP</t>
  </si>
  <si>
    <t>16:1/22:5</t>
  </si>
  <si>
    <t>38:7</t>
  </si>
  <si>
    <t>38:7_noMS2</t>
  </si>
  <si>
    <t>38:8_FP</t>
  </si>
  <si>
    <t>38:8</t>
  </si>
  <si>
    <t>18:3/20:5_FP</t>
  </si>
  <si>
    <t>18:3/20:5</t>
  </si>
  <si>
    <t>27.45440 27.67730</t>
  </si>
  <si>
    <t>18:4/20:4_FP</t>
  </si>
  <si>
    <t>18:4/20:4</t>
  </si>
  <si>
    <t>38:9_FP</t>
  </si>
  <si>
    <t>38:9</t>
  </si>
  <si>
    <t>20:5/18:4 18:4/20:5_FP</t>
  </si>
  <si>
    <t>20:5/18:4 18:4/20:5</t>
  </si>
  <si>
    <t>25.63843 25.63843</t>
  </si>
  <si>
    <t>39:3_noMS2</t>
  </si>
  <si>
    <t>39:3</t>
  </si>
  <si>
    <t>17:1/22:2_FP</t>
  </si>
  <si>
    <t>17:1/22:2</t>
  </si>
  <si>
    <t>26.8148 27.0552</t>
  </si>
  <si>
    <t>17:2/22:1_FP</t>
  </si>
  <si>
    <t>17:2/22:1</t>
  </si>
  <si>
    <t>18:3/21:0_FP</t>
  </si>
  <si>
    <t>18:3/21:0</t>
  </si>
  <si>
    <t>39:4</t>
  </si>
  <si>
    <t>27.14</t>
  </si>
  <si>
    <t>39:4_noMS2</t>
  </si>
  <si>
    <t>17:2/22:2_FP</t>
  </si>
  <si>
    <t>17:2/22:2</t>
  </si>
  <si>
    <t>24.59447</t>
  </si>
  <si>
    <t>39:5_noMS2</t>
  </si>
  <si>
    <t>39:5</t>
  </si>
  <si>
    <t>17:0/22:5_FP</t>
  </si>
  <si>
    <t>17:0/22:5</t>
  </si>
  <si>
    <t>24.74493</t>
  </si>
  <si>
    <t>15:1/24:4_FP</t>
  </si>
  <si>
    <t>15:1/24:4</t>
  </si>
  <si>
    <t>39:6</t>
  </si>
  <si>
    <t>39:6_noMS2</t>
  </si>
  <si>
    <t>25.53</t>
  </si>
  <si>
    <t>39:7_noMS2</t>
  </si>
  <si>
    <t>39:7</t>
  </si>
  <si>
    <t>24.5</t>
  </si>
  <si>
    <t>24.16</t>
  </si>
  <si>
    <t>40:3_noMS2</t>
  </si>
  <si>
    <t>40:3</t>
  </si>
  <si>
    <t>28.8</t>
  </si>
  <si>
    <t>28.96</t>
  </si>
  <si>
    <t>29.37</t>
  </si>
  <si>
    <t>40:4_noMS2</t>
  </si>
  <si>
    <t>40:4</t>
  </si>
  <si>
    <t>40:5_noMS2</t>
  </si>
  <si>
    <t>40:5</t>
  </si>
  <si>
    <t>27.3</t>
  </si>
  <si>
    <t>27.42</t>
  </si>
  <si>
    <t>40:6</t>
  </si>
  <si>
    <t>20:2/20:4</t>
  </si>
  <si>
    <t>20:4_20:2</t>
  </si>
  <si>
    <t xml:space="preserve">26.25 </t>
  </si>
  <si>
    <t>18:0/22:6</t>
  </si>
  <si>
    <t>22:6/18:0</t>
  </si>
  <si>
    <t>20:3/20:3_FP</t>
  </si>
  <si>
    <t>20:3/20:3</t>
  </si>
  <si>
    <t>26.1557 26.41880</t>
  </si>
  <si>
    <t>40:7</t>
  </si>
  <si>
    <t>18:1/22:6</t>
  </si>
  <si>
    <t xml:space="preserve">24.85 </t>
  </si>
  <si>
    <t>40:7_noMS2</t>
  </si>
  <si>
    <t>40:8</t>
  </si>
  <si>
    <t>20:4/20:4</t>
  </si>
  <si>
    <t xml:space="preserve">23.83 </t>
  </si>
  <si>
    <t>40:8_noMS2</t>
  </si>
  <si>
    <t>23.92</t>
  </si>
  <si>
    <t>40:9_noMS2</t>
  </si>
  <si>
    <t>40:9</t>
  </si>
  <si>
    <t>22.8</t>
  </si>
  <si>
    <t>22.94</t>
  </si>
  <si>
    <t>18:3/22:6_FP</t>
  </si>
  <si>
    <t>18:3/22:6</t>
  </si>
  <si>
    <t>26.64840</t>
  </si>
  <si>
    <t>18:4/22:5_FP</t>
  </si>
  <si>
    <t>18:4/22:5</t>
  </si>
  <si>
    <t>40:10_FP</t>
  </si>
  <si>
    <t>40:10</t>
  </si>
  <si>
    <t>20:5/20:5_FP</t>
  </si>
  <si>
    <t>20:5/20:5</t>
  </si>
  <si>
    <t>26.5712 27.30620</t>
  </si>
  <si>
    <t>18:4/22:6_FP</t>
  </si>
  <si>
    <t>18:4/22:6</t>
  </si>
  <si>
    <t>27.30620</t>
  </si>
  <si>
    <t>41:5_FP</t>
  </si>
  <si>
    <t>41:5</t>
  </si>
  <si>
    <t>17:1/24:4_FP</t>
  </si>
  <si>
    <t>17:1/24:4</t>
  </si>
  <si>
    <t>26.22293</t>
  </si>
  <si>
    <t>42:7_noMS2</t>
  </si>
  <si>
    <t>42:7</t>
  </si>
  <si>
    <t>26.39</t>
  </si>
  <si>
    <t>42:8_noMS2</t>
  </si>
  <si>
    <t>42:8</t>
  </si>
  <si>
    <t>25.5</t>
  </si>
  <si>
    <t>25.64</t>
  </si>
  <si>
    <t>42:9_noMS2</t>
  </si>
  <si>
    <t>42:9</t>
  </si>
  <si>
    <t>42:10</t>
  </si>
  <si>
    <t>23.53</t>
  </si>
  <si>
    <t>44:12_noMS2</t>
  </si>
  <si>
    <t>44:12</t>
  </si>
  <si>
    <t>23.28</t>
  </si>
  <si>
    <t>PE</t>
  </si>
  <si>
    <t>24:0</t>
  </si>
  <si>
    <t>12:0/12:0</t>
  </si>
  <si>
    <t>17.6</t>
  </si>
  <si>
    <t xml:space="preserve">17.76 </t>
  </si>
  <si>
    <t>17.73977</t>
  </si>
  <si>
    <t>3:0/21:0_FP</t>
  </si>
  <si>
    <t>3:0/21:0</t>
  </si>
  <si>
    <t>2:0/22:0_FP</t>
  </si>
  <si>
    <t>2:0/22:0</t>
  </si>
  <si>
    <t>26:3_FP</t>
  </si>
  <si>
    <t>26:3</t>
  </si>
  <si>
    <t>6:0/20:3_FP</t>
  </si>
  <si>
    <t>6:0/20:3</t>
  </si>
  <si>
    <t>17.82332</t>
  </si>
  <si>
    <t>8:0/18:3_FP</t>
  </si>
  <si>
    <t>8:0/18:3</t>
  </si>
  <si>
    <t>34:1_noMS2</t>
  </si>
  <si>
    <t>34:2_noMS2</t>
  </si>
  <si>
    <t>25.0</t>
  </si>
  <si>
    <t>25.03</t>
  </si>
  <si>
    <t>23.69</t>
  </si>
  <si>
    <t>36:1_noMS2</t>
  </si>
  <si>
    <t>27.8</t>
  </si>
  <si>
    <t>36:2_noMS2</t>
  </si>
  <si>
    <t>26.8</t>
  </si>
  <si>
    <t>26.60</t>
  </si>
  <si>
    <t>36:4_noMS2</t>
  </si>
  <si>
    <t>36:5_noMS2</t>
  </si>
  <si>
    <t>23.5</t>
  </si>
  <si>
    <t>25.73</t>
  </si>
  <si>
    <t>37:6_noMS2</t>
  </si>
  <si>
    <t>37:6</t>
  </si>
  <si>
    <t>28.42</t>
  </si>
  <si>
    <t>26.45498</t>
  </si>
  <si>
    <t>25.25177</t>
  </si>
  <si>
    <t xml:space="preserve">24.44 </t>
  </si>
  <si>
    <t>24.06920</t>
  </si>
  <si>
    <t>24.06920 24.32643 24.42393</t>
  </si>
  <si>
    <t>22:6/16:0 16:0/22:6</t>
  </si>
  <si>
    <t>24.40587 24.40587</t>
  </si>
  <si>
    <t>23.1</t>
  </si>
  <si>
    <t>23.19</t>
  </si>
  <si>
    <t>18:0_22:6</t>
  </si>
  <si>
    <t>22:6_18:0</t>
  </si>
  <si>
    <t>26.0</t>
  </si>
  <si>
    <t xml:space="preserve">26.05 </t>
  </si>
  <si>
    <t>25.99910</t>
  </si>
  <si>
    <t>22:6_18:1</t>
  </si>
  <si>
    <t xml:space="preserve">24.78 </t>
  </si>
  <si>
    <t>24.81130</t>
  </si>
  <si>
    <t>24.40587</t>
  </si>
  <si>
    <t>LPC</t>
  </si>
  <si>
    <t>16:0</t>
  </si>
  <si>
    <t>8.0</t>
  </si>
  <si>
    <t>8.10</t>
  </si>
  <si>
    <t>17:0_noMS2</t>
  </si>
  <si>
    <t>17:0</t>
  </si>
  <si>
    <t>9.6</t>
  </si>
  <si>
    <t>9.77</t>
  </si>
  <si>
    <t>11.4</t>
  </si>
  <si>
    <t>11.52</t>
  </si>
  <si>
    <t>18:1</t>
  </si>
  <si>
    <t>9.0</t>
  </si>
  <si>
    <t>8.35</t>
  </si>
  <si>
    <t>18:2</t>
  </si>
  <si>
    <t>6.0</t>
  </si>
  <si>
    <t>6.19 6.86</t>
  </si>
  <si>
    <t>20:4</t>
  </si>
  <si>
    <t>6.28</t>
  </si>
  <si>
    <t>20:6_FP</t>
  </si>
  <si>
    <t>20:6</t>
  </si>
  <si>
    <t>22:6</t>
  </si>
  <si>
    <t>6.11</t>
  </si>
  <si>
    <t>TG</t>
  </si>
  <si>
    <t>NH4</t>
  </si>
  <si>
    <t>16:0_16:0_4:0</t>
  </si>
  <si>
    <t>31.5</t>
  </si>
  <si>
    <t xml:space="preserve">31.55 </t>
  </si>
  <si>
    <t>16:0_14:0_6:0</t>
  </si>
  <si>
    <t>16:0_10:0_10:0</t>
  </si>
  <si>
    <t>38:0</t>
  </si>
  <si>
    <t>16:0_16:0_6:0</t>
  </si>
  <si>
    <t>32.3</t>
  </si>
  <si>
    <t xml:space="preserve">32.35 </t>
  </si>
  <si>
    <t>40:0</t>
  </si>
  <si>
    <t>16:0_12:0_12:0</t>
  </si>
  <si>
    <t>12:0/12:0/16:0</t>
  </si>
  <si>
    <t>33.1</t>
  </si>
  <si>
    <t xml:space="preserve">33.06 </t>
  </si>
  <si>
    <t>33.07827</t>
  </si>
  <si>
    <t>16:0_14:0_10:0</t>
  </si>
  <si>
    <t>16:0_16:0_8:0</t>
  </si>
  <si>
    <t>18:0_16:0_6:0</t>
  </si>
  <si>
    <t>42:0_noMS2</t>
  </si>
  <si>
    <t>42:0</t>
  </si>
  <si>
    <t>33.7</t>
  </si>
  <si>
    <t>33.60</t>
  </si>
  <si>
    <t>42:1_noMS2</t>
  </si>
  <si>
    <t>42:1</t>
  </si>
  <si>
    <t>33.2</t>
  </si>
  <si>
    <t>33.21</t>
  </si>
  <si>
    <t>42:4_FP</t>
  </si>
  <si>
    <t>42:4</t>
  </si>
  <si>
    <t>43:0_noMS2</t>
  </si>
  <si>
    <t>43:0</t>
  </si>
  <si>
    <t>34.0</t>
  </si>
  <si>
    <t>34.03</t>
  </si>
  <si>
    <t>43:5_FP</t>
  </si>
  <si>
    <t>43:5</t>
  </si>
  <si>
    <t>44:0</t>
  </si>
  <si>
    <t>16:0_14:0_14:0</t>
  </si>
  <si>
    <t>34.2</t>
  </si>
  <si>
    <t xml:space="preserve">34.29 </t>
  </si>
  <si>
    <t>15:0_15:0_14:0</t>
  </si>
  <si>
    <t>16:0_16:0_12:0</t>
  </si>
  <si>
    <t>16:0_15:0_13:0</t>
  </si>
  <si>
    <t>18:0_14:0_12:0</t>
  </si>
  <si>
    <t>18:0_16:0_10:0</t>
  </si>
  <si>
    <t>18:0_18:0_8:0</t>
  </si>
  <si>
    <t>44:1_noMS2</t>
  </si>
  <si>
    <t>44:1</t>
  </si>
  <si>
    <t>33.77</t>
  </si>
  <si>
    <t>45:1_noMS2</t>
  </si>
  <si>
    <t>45:1</t>
  </si>
  <si>
    <t>34.1</t>
  </si>
  <si>
    <t>34.10</t>
  </si>
  <si>
    <t>46:2_noMS2</t>
  </si>
  <si>
    <t>46:2</t>
  </si>
  <si>
    <t>33.96</t>
  </si>
  <si>
    <t>48:0_noMS2</t>
  </si>
  <si>
    <t>48:0</t>
  </si>
  <si>
    <t>35.3</t>
  </si>
  <si>
    <t>35.35</t>
  </si>
  <si>
    <t>35.63</t>
  </si>
  <si>
    <t>48:1_noMS2</t>
  </si>
  <si>
    <t>48:1</t>
  </si>
  <si>
    <t>35.0</t>
  </si>
  <si>
    <t>34.93</t>
  </si>
  <si>
    <t>48:2_noMS2</t>
  </si>
  <si>
    <t>48:2</t>
  </si>
  <si>
    <t>34.5</t>
  </si>
  <si>
    <t>34.46</t>
  </si>
  <si>
    <t>34.53</t>
  </si>
  <si>
    <t>48:3_noMS2</t>
  </si>
  <si>
    <t>48:3</t>
  </si>
  <si>
    <t>48:6_FP</t>
  </si>
  <si>
    <t>48:6</t>
  </si>
  <si>
    <t>49:0</t>
  </si>
  <si>
    <t>17:0_16:0_16:0</t>
  </si>
  <si>
    <t>16:0/16:0/17:0</t>
  </si>
  <si>
    <t>35.7</t>
  </si>
  <si>
    <t xml:space="preserve">35.78 </t>
  </si>
  <si>
    <t>35.75397</t>
  </si>
  <si>
    <t>18:0_16:0_15:0</t>
  </si>
  <si>
    <t>18:0_17:0_14:0</t>
  </si>
  <si>
    <t>17:0_17:0_15:0</t>
  </si>
  <si>
    <t>19:0_16:0_14:0</t>
  </si>
  <si>
    <t>49:0_noMS2</t>
  </si>
  <si>
    <t>35.78</t>
  </si>
  <si>
    <t>49:1_noMS2</t>
  </si>
  <si>
    <t>49:1</t>
  </si>
  <si>
    <t>35.2</t>
  </si>
  <si>
    <t>35.20</t>
  </si>
  <si>
    <t>35.28</t>
  </si>
  <si>
    <t>49:2_noMS2</t>
  </si>
  <si>
    <t>49:2</t>
  </si>
  <si>
    <t>34.7</t>
  </si>
  <si>
    <t>34.79</t>
  </si>
  <si>
    <t>50:0_noMS2</t>
  </si>
  <si>
    <t>50:0</t>
  </si>
  <si>
    <t>36.1</t>
  </si>
  <si>
    <t>36.17</t>
  </si>
  <si>
    <t>36.42</t>
  </si>
  <si>
    <t>50:1_noMS2</t>
  </si>
  <si>
    <t>50:1</t>
  </si>
  <si>
    <t>35.42</t>
  </si>
  <si>
    <t>50:2_noMS2</t>
  </si>
  <si>
    <t>50:2</t>
  </si>
  <si>
    <t>34.8</t>
  </si>
  <si>
    <t>34.89</t>
  </si>
  <si>
    <t>50:4_noMS2</t>
  </si>
  <si>
    <t>50:4</t>
  </si>
  <si>
    <t>33.8</t>
  </si>
  <si>
    <t>33.84</t>
  </si>
  <si>
    <t>50:5_noMS2</t>
  </si>
  <si>
    <t>50:5</t>
  </si>
  <si>
    <t>33.3</t>
  </si>
  <si>
    <t>32.97</t>
  </si>
  <si>
    <t>33.29</t>
  </si>
  <si>
    <t>51:0_noMS2</t>
  </si>
  <si>
    <t>51:0</t>
  </si>
  <si>
    <t>36.2</t>
  </si>
  <si>
    <t>51:1</t>
  </si>
  <si>
    <t>18:1_17:0_16:0</t>
  </si>
  <si>
    <t>16:0/17:0/18:1</t>
  </si>
  <si>
    <t>35.77112</t>
  </si>
  <si>
    <t>19:1_16:0_16:0</t>
  </si>
  <si>
    <t>18:1_18:0_15:0</t>
  </si>
  <si>
    <t>18:0_17:1_16:0</t>
  </si>
  <si>
    <t>16:0/17:1/18:0</t>
  </si>
  <si>
    <t>18:0_17:0_16:1</t>
  </si>
  <si>
    <t>16:1/17:0/18:0</t>
  </si>
  <si>
    <t>19:0_16:1_16:0</t>
  </si>
  <si>
    <t>20:1_16:0_15:0</t>
  </si>
  <si>
    <t>51:1_noMS2</t>
  </si>
  <si>
    <t>51:2</t>
  </si>
  <si>
    <t>18:1_18:1_15:0</t>
  </si>
  <si>
    <t xml:space="preserve">35.20 </t>
  </si>
  <si>
    <t>18:1_17:1_16:0</t>
  </si>
  <si>
    <t>16:0/17:1/18:1</t>
  </si>
  <si>
    <t>35.24863</t>
  </si>
  <si>
    <t>18:2_17:0_16:0</t>
  </si>
  <si>
    <t>16:0/17:0/18:2</t>
  </si>
  <si>
    <t>18:1_17:0_16:1</t>
  </si>
  <si>
    <t>16:1/17:0/18:1</t>
  </si>
  <si>
    <t>19:1_16:1_16:0</t>
  </si>
  <si>
    <t>20:1_16:1_15:0</t>
  </si>
  <si>
    <t>20:2_16:0_15:0</t>
  </si>
  <si>
    <t>51:2_noMS2</t>
  </si>
  <si>
    <t>51:3_noMS2</t>
  </si>
  <si>
    <t>51:3</t>
  </si>
  <si>
    <t>34.65</t>
  </si>
  <si>
    <t>51:4_noMS2</t>
  </si>
  <si>
    <t>51:4</t>
  </si>
  <si>
    <t>34.17</t>
  </si>
  <si>
    <t>52:0</t>
  </si>
  <si>
    <t>18:0_18:0_16:0</t>
  </si>
  <si>
    <t>16:0/18:0/18:0</t>
  </si>
  <si>
    <t>36.7</t>
  </si>
  <si>
    <t xml:space="preserve">36.75 </t>
  </si>
  <si>
    <t>36.9138</t>
  </si>
  <si>
    <t>20:0_16:0_16:0</t>
  </si>
  <si>
    <t>16:0/16:0/20:0</t>
  </si>
  <si>
    <t>24:0_16:0_12:0</t>
  </si>
  <si>
    <t>22:0_16:0_14:0</t>
  </si>
  <si>
    <t>19:0_17:0_16:0</t>
  </si>
  <si>
    <t>16:0/17:0/19:0</t>
  </si>
  <si>
    <t>21:0_16:0_15:0</t>
  </si>
  <si>
    <t>23:0_16:0_13:0</t>
  </si>
  <si>
    <t>52:0_noMS2</t>
  </si>
  <si>
    <t>36.75</t>
  </si>
  <si>
    <t>52:1</t>
  </si>
  <si>
    <t>18:1_18:0_16:0</t>
  </si>
  <si>
    <t>16:0/18:0/18:1</t>
  </si>
  <si>
    <t>36.0</t>
  </si>
  <si>
    <t xml:space="preserve">36.02 </t>
  </si>
  <si>
    <t>36.03977</t>
  </si>
  <si>
    <t>20:1_16:0_16:0</t>
  </si>
  <si>
    <t>16:0/16:0/20:1</t>
  </si>
  <si>
    <t>17:0_17:0_18:1</t>
  </si>
  <si>
    <t>17:0/17:0/18:1</t>
  </si>
  <si>
    <t>52:1_noMS2</t>
  </si>
  <si>
    <t>36.02</t>
  </si>
  <si>
    <t>52:2</t>
  </si>
  <si>
    <t>18:1_18:1_16:0</t>
  </si>
  <si>
    <t>16:0/18:1/18:1</t>
  </si>
  <si>
    <t>35.5</t>
  </si>
  <si>
    <t xml:space="preserve">35.42 </t>
  </si>
  <si>
    <t>35.37708</t>
  </si>
  <si>
    <t>18:2_18:0_16:0</t>
  </si>
  <si>
    <t>16:0/18:0/18:2</t>
  </si>
  <si>
    <t>35.37708 35.58282</t>
  </si>
  <si>
    <t>18:1_18:0_16:1</t>
  </si>
  <si>
    <t>16:1/18:0/18:1</t>
  </si>
  <si>
    <t>20:1_16:1_16:0</t>
  </si>
  <si>
    <t>16:0/16:1/20:1</t>
  </si>
  <si>
    <t>35.58282</t>
  </si>
  <si>
    <t>20:2_16:0_16:0</t>
  </si>
  <si>
    <t>35.50387</t>
  </si>
  <si>
    <t>52:3</t>
  </si>
  <si>
    <t>18:2_18:1_16:0</t>
  </si>
  <si>
    <t>16:0/18:1/18:2</t>
  </si>
  <si>
    <t xml:space="preserve">34.89 </t>
  </si>
  <si>
    <t>34.89502</t>
  </si>
  <si>
    <t>18:1_18:1_16:1</t>
  </si>
  <si>
    <t>16:1/18:1/18:1</t>
  </si>
  <si>
    <t>16:0/16:1/20:2_FP</t>
  </si>
  <si>
    <t>16:0/16:1/20:2</t>
  </si>
  <si>
    <t>52:3_noMS2</t>
  </si>
  <si>
    <t>52:4</t>
  </si>
  <si>
    <t>18:2_18:2_16:0</t>
  </si>
  <si>
    <t>16:0/18:2/18:2</t>
  </si>
  <si>
    <t>34.3</t>
  </si>
  <si>
    <t xml:space="preserve">34.42 </t>
  </si>
  <si>
    <t>34.37092</t>
  </si>
  <si>
    <t>18:3_18:1_16:0</t>
  </si>
  <si>
    <t>16:0/18:1/18:3</t>
  </si>
  <si>
    <t>16:0/16:1/20:3_FP</t>
  </si>
  <si>
    <t>16:0/16:1/20:3</t>
  </si>
  <si>
    <t>52:4_noMS2</t>
  </si>
  <si>
    <t>34.42</t>
  </si>
  <si>
    <t>52:5</t>
  </si>
  <si>
    <t>18:3_18:2_16:0</t>
  </si>
  <si>
    <t>16:0/18:2/18:3</t>
  </si>
  <si>
    <t xml:space="preserve">33.96 </t>
  </si>
  <si>
    <t>34.04145</t>
  </si>
  <si>
    <t>18:2_18:2_16:1</t>
  </si>
  <si>
    <t>16:1/18:2/18:2</t>
  </si>
  <si>
    <t>18:3_18:1_16:1</t>
  </si>
  <si>
    <t>16:1/18:1/18:3</t>
  </si>
  <si>
    <t>18:4_18:1_16:0</t>
  </si>
  <si>
    <t>52:5_noMS2</t>
  </si>
  <si>
    <t>52:6</t>
  </si>
  <si>
    <t>18:3_18:3_16:0</t>
  </si>
  <si>
    <t>16:0/18:3/18:3</t>
  </si>
  <si>
    <t>33.5</t>
  </si>
  <si>
    <t xml:space="preserve">33.52 </t>
  </si>
  <si>
    <t>33.55618</t>
  </si>
  <si>
    <t>18:4_18:2_16:0</t>
  </si>
  <si>
    <t>18:3_18:2_16:1</t>
  </si>
  <si>
    <t>16:1/18:2/18:3</t>
  </si>
  <si>
    <t>20:5_16:1_16:0</t>
  </si>
  <si>
    <t>16:0/16:1/20:5</t>
  </si>
  <si>
    <t>52:6_noMS2</t>
  </si>
  <si>
    <t>33.52</t>
  </si>
  <si>
    <t>53:1_noMS2</t>
  </si>
  <si>
    <t>53:1</t>
  </si>
  <si>
    <t>36.3</t>
  </si>
  <si>
    <t>16:0/18:1/19:0_FP</t>
  </si>
  <si>
    <t>16:0/18:1/19:0</t>
  </si>
  <si>
    <t>33.99895</t>
  </si>
  <si>
    <t>53:2</t>
  </si>
  <si>
    <t>18:1_18:1_17:0</t>
  </si>
  <si>
    <t>17:0/18:1/18:1</t>
  </si>
  <si>
    <t>35.80357</t>
  </si>
  <si>
    <t>19:1_18:1_16:0</t>
  </si>
  <si>
    <t>18:1_18:0_17:1</t>
  </si>
  <si>
    <t>17:1/18:0/18:1</t>
  </si>
  <si>
    <t>20:2_17:0_16:0</t>
  </si>
  <si>
    <t>16:0/17:0/20:2</t>
  </si>
  <si>
    <t>53:3</t>
  </si>
  <si>
    <t>18:2_18:1_17:0</t>
  </si>
  <si>
    <t>17:0/18:1/18:2</t>
  </si>
  <si>
    <t>35.23148</t>
  </si>
  <si>
    <t>18:1_18:1_17:1</t>
  </si>
  <si>
    <t>17:1/18:1/18:1</t>
  </si>
  <si>
    <t>18:2_18:0_17:1</t>
  </si>
  <si>
    <t>17:1/18:0/18:2</t>
  </si>
  <si>
    <t>19:2_18:1_16:0_FP</t>
  </si>
  <si>
    <t>19:2_18:1_16:0</t>
  </si>
  <si>
    <t>53:3_noMS2</t>
  </si>
  <si>
    <t>53:4_noMS2</t>
  </si>
  <si>
    <t>53:4</t>
  </si>
  <si>
    <t>34.71</t>
  </si>
  <si>
    <t>53:5_noMS2</t>
  </si>
  <si>
    <t>53:5</t>
  </si>
  <si>
    <t>34.22</t>
  </si>
  <si>
    <t>54:0_noMS2</t>
  </si>
  <si>
    <t>54:0</t>
  </si>
  <si>
    <t>37.5</t>
  </si>
  <si>
    <t>37.59</t>
  </si>
  <si>
    <t>54:1</t>
  </si>
  <si>
    <t>18:1_18:0_18:0</t>
  </si>
  <si>
    <t>18:0/18:0/18:1</t>
  </si>
  <si>
    <t>36.72878</t>
  </si>
  <si>
    <t>20:0_18:0_16:1</t>
  </si>
  <si>
    <t>16:1/18:0/20:0</t>
  </si>
  <si>
    <t>20:0_18:1_16:0</t>
  </si>
  <si>
    <t>16:0/18:1/20:0</t>
  </si>
  <si>
    <t>54:1_noMS2</t>
  </si>
  <si>
    <t>54:2</t>
  </si>
  <si>
    <t>18:1_18:1_18:0</t>
  </si>
  <si>
    <t>18:0/18:1/18:1</t>
  </si>
  <si>
    <t xml:space="preserve">36.09 </t>
  </si>
  <si>
    <t>36.00762</t>
  </si>
  <si>
    <t>20:1_18:1_16:0</t>
  </si>
  <si>
    <t>16:0/18:1/20:1</t>
  </si>
  <si>
    <t>18:2_18:0_18:0</t>
  </si>
  <si>
    <t>20:2_18:0_16:0</t>
  </si>
  <si>
    <t>16:0/18:0/20:2</t>
  </si>
  <si>
    <t>54:3</t>
  </si>
  <si>
    <t>18:1/18:1/18:1</t>
  </si>
  <si>
    <t xml:space="preserve">35.49 </t>
  </si>
  <si>
    <t>34.98113 35.44637 35.66337</t>
  </si>
  <si>
    <t>18:2_18:1_18:0</t>
  </si>
  <si>
    <t>18:0/18:1/18:2</t>
  </si>
  <si>
    <t>34.98113 35.44637 35.66337 42.16622</t>
  </si>
  <si>
    <t>20:2_18:1_16:0</t>
  </si>
  <si>
    <t>16:0/18:1/20:2</t>
  </si>
  <si>
    <t>35.66337 42.16622</t>
  </si>
  <si>
    <t>20:1_18:2_16:0</t>
  </si>
  <si>
    <t>16:0/18:2/20:1</t>
  </si>
  <si>
    <t>35.44637 42.16622</t>
  </si>
  <si>
    <t>54:4</t>
  </si>
  <si>
    <t>18:2_18:1_18:1</t>
  </si>
  <si>
    <t>18:1/18:1/18:2</t>
  </si>
  <si>
    <t xml:space="preserve">34.93 </t>
  </si>
  <si>
    <t>34.50575 34.92538 35.26578</t>
  </si>
  <si>
    <t>20:3_18:1_16:0</t>
  </si>
  <si>
    <t>16:0/18:1/20:3</t>
  </si>
  <si>
    <t>18:3_18:1_18:0</t>
  </si>
  <si>
    <t>18:2_18:2_18:0</t>
  </si>
  <si>
    <t>20:2_18:2_16:0</t>
  </si>
  <si>
    <t>16:0/18:2/20:2</t>
  </si>
  <si>
    <t>34.50575 34.92538</t>
  </si>
  <si>
    <t>20:2_18:1_16:1</t>
  </si>
  <si>
    <t>16:1/18:1/20:2</t>
  </si>
  <si>
    <t>35.26578</t>
  </si>
  <si>
    <t>35.00</t>
  </si>
  <si>
    <t>54:5</t>
  </si>
  <si>
    <t>18:2_18:2_18:1</t>
  </si>
  <si>
    <t>18:1/18:2/18:2</t>
  </si>
  <si>
    <t xml:space="preserve">34.46 </t>
  </si>
  <si>
    <t>34.4243</t>
  </si>
  <si>
    <t>18:3_18:1_18:1</t>
  </si>
  <si>
    <t>18:1/18:1/18:3</t>
  </si>
  <si>
    <t>20:3_18:1_16:1</t>
  </si>
  <si>
    <t>16:1/18:1/20:3</t>
  </si>
  <si>
    <t>34.67490</t>
  </si>
  <si>
    <t>20:3_18:2_16:0</t>
  </si>
  <si>
    <t>16:0/18:2/20:3</t>
  </si>
  <si>
    <t>18:3_18:2_18:0</t>
  </si>
  <si>
    <t>18:0/18:2/18:3</t>
  </si>
  <si>
    <t>20:4_18:1_16:0</t>
  </si>
  <si>
    <t>16:0/18:1/20:4</t>
  </si>
  <si>
    <t>34.48112</t>
  </si>
  <si>
    <t>34.70623</t>
  </si>
  <si>
    <t>16:0/16:0/22:5</t>
  </si>
  <si>
    <t>17:0/17:0/20:5_FP</t>
  </si>
  <si>
    <t>17:0/17:0/20:5</t>
  </si>
  <si>
    <t>35.47108</t>
  </si>
  <si>
    <t>16:0/18:0/20:5_FP</t>
  </si>
  <si>
    <t>16:0/18:0/20:5</t>
  </si>
  <si>
    <t>54:6</t>
  </si>
  <si>
    <t>18:3_18:2_18:1</t>
  </si>
  <si>
    <t>18:1/18:2/18:3</t>
  </si>
  <si>
    <t>33.9768</t>
  </si>
  <si>
    <t>20:4_18:2_16:0</t>
  </si>
  <si>
    <t>16:0/18:2/20:4</t>
  </si>
  <si>
    <t xml:space="preserve">34.10 </t>
  </si>
  <si>
    <t>33.9768 34.17813</t>
  </si>
  <si>
    <t>18:2/18:2/18:2</t>
  </si>
  <si>
    <t>20:4_18:1_16:1</t>
  </si>
  <si>
    <t>22:5_16:1_16:0</t>
  </si>
  <si>
    <t>20:3_18:3_16:0</t>
  </si>
  <si>
    <t>16:0/18:3/20:3</t>
  </si>
  <si>
    <t>34.17813</t>
  </si>
  <si>
    <t xml:space="preserve">34.03 </t>
  </si>
  <si>
    <t>34.01168</t>
  </si>
  <si>
    <t>16:0/18:1/20:5</t>
  </si>
  <si>
    <t>54:7</t>
  </si>
  <si>
    <t>18:3_18:2_18:2</t>
  </si>
  <si>
    <t>18:2/18:2/18:3</t>
  </si>
  <si>
    <t xml:space="preserve">33.60 </t>
  </si>
  <si>
    <t>33.45658</t>
  </si>
  <si>
    <t>18:3_18:3_18:1</t>
  </si>
  <si>
    <t>18:1/18:3/18:3</t>
  </si>
  <si>
    <t>20:4_18:3_16:0</t>
  </si>
  <si>
    <t>16:0/18:3/20:4</t>
  </si>
  <si>
    <t>54:7_noMS2</t>
  </si>
  <si>
    <t>54:8</t>
  </si>
  <si>
    <t>22:6_18:2_14:0</t>
  </si>
  <si>
    <t xml:space="preserve">33.29 </t>
  </si>
  <si>
    <t>22:6_16:1_16:1</t>
  </si>
  <si>
    <t>55:2</t>
  </si>
  <si>
    <t>19:0_18:1_18:1</t>
  </si>
  <si>
    <t>18:1/18:1/19:0</t>
  </si>
  <si>
    <t>36.3932</t>
  </si>
  <si>
    <t>20:1_18:1_17:0</t>
  </si>
  <si>
    <t>17:0/18:1/20:1</t>
  </si>
  <si>
    <t>20:1_19:0_16:1</t>
  </si>
  <si>
    <t>16:1/19:0/20:1</t>
  </si>
  <si>
    <t>55:3_noMS2</t>
  </si>
  <si>
    <t>55:3</t>
  </si>
  <si>
    <t>35.71</t>
  </si>
  <si>
    <t>55:4_noMS2</t>
  </si>
  <si>
    <t>55:4</t>
  </si>
  <si>
    <t>35.1</t>
  </si>
  <si>
    <t>55:5_noMS2</t>
  </si>
  <si>
    <t>55:5</t>
  </si>
  <si>
    <t>55:7_FP</t>
  </si>
  <si>
    <t>55:7</t>
  </si>
  <si>
    <t>16:0/17:2/22:5_FP</t>
  </si>
  <si>
    <t>16:0/17:2/22:5</t>
  </si>
  <si>
    <t>35.61392</t>
  </si>
  <si>
    <t>55:8_FP</t>
  </si>
  <si>
    <t>55:8</t>
  </si>
  <si>
    <t>16:0/17:2/22:6_FP</t>
  </si>
  <si>
    <t>16:0/17:2/22:6</t>
  </si>
  <si>
    <t>35.02390</t>
  </si>
  <si>
    <t>17:2/18:1/20:5_FP</t>
  </si>
  <si>
    <t>17:2/18:1/20:5</t>
  </si>
  <si>
    <t>16:1/17:2/22:5_FP</t>
  </si>
  <si>
    <t>16:1/17:2/22:5</t>
  </si>
  <si>
    <t>56:1</t>
  </si>
  <si>
    <t>24:0_16:1_16:0</t>
  </si>
  <si>
    <t>37.3</t>
  </si>
  <si>
    <t xml:space="preserve">37.67 </t>
  </si>
  <si>
    <t>25:0_16:1_15:0</t>
  </si>
  <si>
    <t>16:0/18:1/22:0</t>
  </si>
  <si>
    <t>37.72832</t>
  </si>
  <si>
    <t>26:0_16:1_14:0</t>
  </si>
  <si>
    <t>18:0/18:1/20:0</t>
  </si>
  <si>
    <t>16:0/18:0/22:1</t>
  </si>
  <si>
    <t>56:1_noMS2</t>
  </si>
  <si>
    <t>56:2_noMS2</t>
  </si>
  <si>
    <t>56:2</t>
  </si>
  <si>
    <t>56:3</t>
  </si>
  <si>
    <t>20:1_18:1_18:1</t>
  </si>
  <si>
    <t>18:1/18:1/20:1</t>
  </si>
  <si>
    <t>36.11103</t>
  </si>
  <si>
    <t>20:2_18:1_18:0</t>
  </si>
  <si>
    <t>18:0/18:1/20:2</t>
  </si>
  <si>
    <t>20:0_18:2_18:1</t>
  </si>
  <si>
    <t>18:1/18:2/20:0</t>
  </si>
  <si>
    <t>56:3_noMS2</t>
  </si>
  <si>
    <t>36.09</t>
  </si>
  <si>
    <t>56:4</t>
  </si>
  <si>
    <t>20:1_18:2_18:1</t>
  </si>
  <si>
    <t>18:1/18:2/20:1</t>
  </si>
  <si>
    <t>35.52113</t>
  </si>
  <si>
    <t>20:2_18:1_18:1</t>
  </si>
  <si>
    <t>20:3_18:1_18:0</t>
  </si>
  <si>
    <t>18:0/18:1/20:3</t>
  </si>
  <si>
    <t>20:3_20:1_16:0</t>
  </si>
  <si>
    <t>20:2_18:2_18:0</t>
  </si>
  <si>
    <t>18:0/18:2/20:2</t>
  </si>
  <si>
    <t>56:4_noMS2</t>
  </si>
  <si>
    <t>35.49</t>
  </si>
  <si>
    <t>56:5</t>
  </si>
  <si>
    <t>20:2_18:2_18:1</t>
  </si>
  <si>
    <t>18:1/18:2/20:2</t>
  </si>
  <si>
    <t>34.9687</t>
  </si>
  <si>
    <t>20:3_18:1_18:1</t>
  </si>
  <si>
    <t>18:1/18:1/20:3</t>
  </si>
  <si>
    <t xml:space="preserve">35.11 </t>
  </si>
  <si>
    <t>34.77060 34.9687 35.21428</t>
  </si>
  <si>
    <t>20:4_18:1_18:0</t>
  </si>
  <si>
    <t>18:0/18:1/20:4</t>
  </si>
  <si>
    <t>34.77060 35.21428</t>
  </si>
  <si>
    <t>20:4_20:1_16:0</t>
  </si>
  <si>
    <t>16:0/20:1/20:4</t>
  </si>
  <si>
    <t>35.21428</t>
  </si>
  <si>
    <t>20:3_18:2_18:0</t>
  </si>
  <si>
    <t>18:0/18:2/20:3</t>
  </si>
  <si>
    <t>34.77060 34.9687</t>
  </si>
  <si>
    <t>17:0/19:0/20:5_FP</t>
  </si>
  <si>
    <t>17:0/19:0/20:5</t>
  </si>
  <si>
    <t>36.14325</t>
  </si>
  <si>
    <t>56:6</t>
  </si>
  <si>
    <t>22:5_18:1_16:0</t>
  </si>
  <si>
    <t>16:0/18:1/22:5</t>
  </si>
  <si>
    <t>34.6</t>
  </si>
  <si>
    <t xml:space="preserve">34.60 </t>
  </si>
  <si>
    <t>34.54787</t>
  </si>
  <si>
    <t>20:4_18:1_18:1</t>
  </si>
  <si>
    <t>18:1/18:1/20:4</t>
  </si>
  <si>
    <t>34.7362</t>
  </si>
  <si>
    <t>22:4_18:2_16:0</t>
  </si>
  <si>
    <t>16:0/18:2/22:4</t>
  </si>
  <si>
    <t>20:4_18:2_18:0</t>
  </si>
  <si>
    <t>18:0/18:2/20:4</t>
  </si>
  <si>
    <t>20:4_20:2_16:0</t>
  </si>
  <si>
    <t>20:3_18:2_18:1</t>
  </si>
  <si>
    <t>18:1/18:2/20:3</t>
  </si>
  <si>
    <t>34.25782 34.54787 34.7362</t>
  </si>
  <si>
    <t>16:0/20:3/20:3</t>
  </si>
  <si>
    <t>34.25782</t>
  </si>
  <si>
    <t>18:0/18:1/20:5</t>
  </si>
  <si>
    <t>24:6_16:0_16:0</t>
  </si>
  <si>
    <t>34.6477</t>
  </si>
  <si>
    <t>56:7</t>
  </si>
  <si>
    <t>22:6_18:1_16:0</t>
  </si>
  <si>
    <t>16:0/18:1/22:6</t>
  </si>
  <si>
    <t>33.87548 34.31105</t>
  </si>
  <si>
    <t>22:5_18:2_16:0</t>
  </si>
  <si>
    <t>16:0/18:2/22:5</t>
  </si>
  <si>
    <t>33.87548 34.11063 34.31105</t>
  </si>
  <si>
    <t>20:4_20:3_16:0</t>
  </si>
  <si>
    <t>16:0/20:3/20:4</t>
  </si>
  <si>
    <t>34.11063</t>
  </si>
  <si>
    <t>20:3_18:2_18:2</t>
  </si>
  <si>
    <t>18:2/18:2/20:3</t>
  </si>
  <si>
    <t>22:5_18:1_16:1</t>
  </si>
  <si>
    <t>16:1/18:1/22:5</t>
  </si>
  <si>
    <t>34.31105</t>
  </si>
  <si>
    <t>16:1/18:0/22:6</t>
  </si>
  <si>
    <t>33.87548</t>
  </si>
  <si>
    <t>56:8</t>
  </si>
  <si>
    <t>22:6_18:2_16:0</t>
  </si>
  <si>
    <t>16:0/18:2/22:6</t>
  </si>
  <si>
    <t xml:space="preserve">33.84 </t>
  </si>
  <si>
    <t>33.79025</t>
  </si>
  <si>
    <t>22:6_18:1_16:1</t>
  </si>
  <si>
    <t>20:4_18:2_18:2</t>
  </si>
  <si>
    <t>20:4_20:4_16:0</t>
  </si>
  <si>
    <t>20:3_18:3_18:2</t>
  </si>
  <si>
    <t>18:2/18:3/20:3</t>
  </si>
  <si>
    <t>33.59045</t>
  </si>
  <si>
    <t>20:5_18:2_18:1</t>
  </si>
  <si>
    <t>18:1/18:2/20:5</t>
  </si>
  <si>
    <t>22:5_18:2_16:1</t>
  </si>
  <si>
    <t>16:1/18:2/22:5</t>
  </si>
  <si>
    <t>22:5_18:3_16:0</t>
  </si>
  <si>
    <t>16:0/18:3/22:5</t>
  </si>
  <si>
    <t>20:5_20:3_16:0</t>
  </si>
  <si>
    <t>16:0/20:3/20:5</t>
  </si>
  <si>
    <t>33.85015</t>
  </si>
  <si>
    <t>16:1/18:1/22:6</t>
  </si>
  <si>
    <t>17:1/17:1/22:6_FP</t>
  </si>
  <si>
    <t>17:1/17:1/22:6</t>
  </si>
  <si>
    <t>56:9</t>
  </si>
  <si>
    <t>20:4_18:3_18:2</t>
  </si>
  <si>
    <t>18:2/18:3/20:4</t>
  </si>
  <si>
    <t>33.25457</t>
  </si>
  <si>
    <t>20:5_18:2_18:2</t>
  </si>
  <si>
    <t>18:2/18:2/20:5</t>
  </si>
  <si>
    <t>20:5_18:3_18:1</t>
  </si>
  <si>
    <t>18:1/18:3/20:5</t>
  </si>
  <si>
    <t>58:0_noMS2</t>
  </si>
  <si>
    <t>58:0</t>
  </si>
  <si>
    <t>38.7</t>
  </si>
  <si>
    <t>38.10</t>
  </si>
  <si>
    <t>58:3_noMS2</t>
  </si>
  <si>
    <t>58:3</t>
  </si>
  <si>
    <t>36.6</t>
  </si>
  <si>
    <t>36.67</t>
  </si>
  <si>
    <t>58:4_noMS2</t>
  </si>
  <si>
    <t>58:4</t>
  </si>
  <si>
    <t>58:5</t>
  </si>
  <si>
    <t>22:4_18:1_18:0</t>
  </si>
  <si>
    <t>18:0/18:1/22:4</t>
  </si>
  <si>
    <t>35.6</t>
  </si>
  <si>
    <t xml:space="preserve">35.63 </t>
  </si>
  <si>
    <t>35.64623</t>
  </si>
  <si>
    <t>22:3_18:1_18:1</t>
  </si>
  <si>
    <t>18:1/18:1/22:3</t>
  </si>
  <si>
    <t>22:4_20:1_16:0</t>
  </si>
  <si>
    <t>20:3_20:1_18:1</t>
  </si>
  <si>
    <t>18:1/20:1/20:3</t>
  </si>
  <si>
    <t>58:5_noMS2</t>
  </si>
  <si>
    <t>58:6</t>
  </si>
  <si>
    <t>22:4_18:1_18:1</t>
  </si>
  <si>
    <t>18:1/18:1/22:4</t>
  </si>
  <si>
    <t>35.13692</t>
  </si>
  <si>
    <t>22:4_18:2_18:0</t>
  </si>
  <si>
    <t>22:5_18:1_18:0</t>
  </si>
  <si>
    <t>18:0/18:1/22:5</t>
  </si>
  <si>
    <t>22:4_20:2_16:0</t>
  </si>
  <si>
    <t>22:3_18:2_18:1</t>
  </si>
  <si>
    <t>18:1/18:2/22:3</t>
  </si>
  <si>
    <t>58:6_noMS2</t>
  </si>
  <si>
    <t>35.11</t>
  </si>
  <si>
    <t>58:7</t>
  </si>
  <si>
    <t>22:4_18:2_18:1</t>
  </si>
  <si>
    <t>18:1/18:2/22:4</t>
  </si>
  <si>
    <t xml:space="preserve">34.65 </t>
  </si>
  <si>
    <t>34.60862</t>
  </si>
  <si>
    <t>22:5_18:1_18:1</t>
  </si>
  <si>
    <t>18:1/18:1/22:5</t>
  </si>
  <si>
    <t>22:5_18:2_18:0</t>
  </si>
  <si>
    <t>18:0/18:2/22:5</t>
  </si>
  <si>
    <t>22:4_20:3_16:0</t>
  </si>
  <si>
    <t>58:7_noMS2</t>
  </si>
  <si>
    <t>58:8</t>
  </si>
  <si>
    <t>22:6_18:1_18:1</t>
  </si>
  <si>
    <t>18:1/18:1/22:6</t>
  </si>
  <si>
    <t xml:space="preserve">34.35 </t>
  </si>
  <si>
    <t>34.38255</t>
  </si>
  <si>
    <t>22:6_18:2_18:0</t>
  </si>
  <si>
    <t>18:0/18:2/22:6</t>
  </si>
  <si>
    <t>22:5_18:2_18:1</t>
  </si>
  <si>
    <t>18:1/18:2/22:5</t>
  </si>
  <si>
    <t>34.15202 34.38255</t>
  </si>
  <si>
    <t>22:4_18:2_18:2</t>
  </si>
  <si>
    <t>18:2/18:2/22:4</t>
  </si>
  <si>
    <t>34.15202</t>
  </si>
  <si>
    <t>22:5_20:3_16:0</t>
  </si>
  <si>
    <t>16:0/20:3/22:5</t>
  </si>
  <si>
    <t>58:8_noMS2</t>
  </si>
  <si>
    <t>34.35</t>
  </si>
  <si>
    <t>58:9</t>
  </si>
  <si>
    <t>22:6_18:2_18:1</t>
  </si>
  <si>
    <t>18:1/18:2/22:6</t>
  </si>
  <si>
    <t xml:space="preserve">33.89 </t>
  </si>
  <si>
    <t>33.91425</t>
  </si>
  <si>
    <t>22:5_18:2_18:2</t>
  </si>
  <si>
    <t>18:2/18:2/22:5</t>
  </si>
  <si>
    <t>22:5_18:3_18:1</t>
  </si>
  <si>
    <t>18:1/18:3/22:5</t>
  </si>
  <si>
    <t>58:9_noMS2</t>
  </si>
  <si>
    <t>33.89</t>
  </si>
  <si>
    <t>58:10</t>
  </si>
  <si>
    <t>22:6_18:2_18:2</t>
  </si>
  <si>
    <t>18:2/18:2/22:6</t>
  </si>
  <si>
    <t xml:space="preserve">33.43 </t>
  </si>
  <si>
    <t>33.39478</t>
  </si>
  <si>
    <t>22:6_18:3_18:1</t>
  </si>
  <si>
    <t>18:1/18:3/22:6</t>
  </si>
  <si>
    <t>22:5_18:3_18:2</t>
  </si>
  <si>
    <t>18:2/18:3/22:5</t>
  </si>
  <si>
    <t>33.42497</t>
  </si>
  <si>
    <t>20:4_20:4_18:2</t>
  </si>
  <si>
    <t>18:2/20:4/20:4 20:4/18:2/20:4</t>
  </si>
  <si>
    <t>33.42497 33.42497</t>
  </si>
  <si>
    <t>58:11_noMS2</t>
  </si>
  <si>
    <t>58:11</t>
  </si>
  <si>
    <t>33.0</t>
  </si>
  <si>
    <t>32.89</t>
  </si>
  <si>
    <t>60:6_noMS2</t>
  </si>
  <si>
    <t>60:6</t>
  </si>
  <si>
    <t>60:7_noMS2</t>
  </si>
  <si>
    <t>60:7</t>
  </si>
  <si>
    <t>60:8</t>
  </si>
  <si>
    <t>24:6_18:1_18:1</t>
  </si>
  <si>
    <t xml:space="preserve">34.71 </t>
  </si>
  <si>
    <t>24:6_18:2_18:0</t>
  </si>
  <si>
    <t>22:4_20:3_18:1</t>
  </si>
  <si>
    <t>18:1/20:3/22:4</t>
  </si>
  <si>
    <t>34.75337</t>
  </si>
  <si>
    <t>60:8_noMS2</t>
  </si>
  <si>
    <t>60:9</t>
  </si>
  <si>
    <t>24:6_18:2_18:1</t>
  </si>
  <si>
    <t xml:space="preserve">34.22 </t>
  </si>
  <si>
    <t>24:6_20:3_16:0</t>
  </si>
  <si>
    <t>22:5_20:3_18:1</t>
  </si>
  <si>
    <t>18:1/20:3/22:5</t>
  </si>
  <si>
    <t>34.28437</t>
  </si>
  <si>
    <t>22:4_20:4_18:1</t>
  </si>
  <si>
    <t>18:1/20:4/22:4</t>
  </si>
  <si>
    <t>22:4_20:3_18:2</t>
  </si>
  <si>
    <t>18:2/20:3/22:4</t>
  </si>
  <si>
    <t>60:10_noMS2</t>
  </si>
  <si>
    <t>60:10</t>
  </si>
  <si>
    <t>60:11_noMS2</t>
  </si>
  <si>
    <t>60:11</t>
  </si>
  <si>
    <t>33.6</t>
  </si>
  <si>
    <t>60:12</t>
  </si>
  <si>
    <t>22:6_22:6_16:0</t>
  </si>
  <si>
    <t>16:0/22:6/22:6</t>
  </si>
  <si>
    <t>33.36722</t>
  </si>
  <si>
    <t>22:6_20:4_18:2</t>
  </si>
  <si>
    <t>18:2/20:4/22:6</t>
  </si>
  <si>
    <t>22:6_22:5_16:1</t>
  </si>
  <si>
    <t>16:1/22:5/22:6</t>
  </si>
  <si>
    <t>60:12_noMS2</t>
  </si>
  <si>
    <t>61:11_FP</t>
  </si>
  <si>
    <t>61:11</t>
  </si>
  <si>
    <t>62:12</t>
  </si>
  <si>
    <t>22:6_22:4_18:2</t>
  </si>
  <si>
    <t>18:2/22:4/22:6</t>
  </si>
  <si>
    <t>33.63987</t>
  </si>
  <si>
    <t>22:6_22:5_18:1</t>
  </si>
  <si>
    <t>18:3/22:4/22:5_FP</t>
  </si>
  <si>
    <t>18:3/22:4/22:5</t>
  </si>
  <si>
    <t>62:13_noMS2</t>
  </si>
  <si>
    <t>62:13</t>
  </si>
  <si>
    <t>33.38</t>
  </si>
  <si>
    <t>62:14_noMS2</t>
  </si>
  <si>
    <t>62:14</t>
  </si>
  <si>
    <t>32.8</t>
  </si>
  <si>
    <t>SM</t>
  </si>
  <si>
    <t>14:0_noMS2</t>
  </si>
  <si>
    <t>14:0</t>
  </si>
  <si>
    <t>19.3</t>
  </si>
  <si>
    <t>19.26</t>
  </si>
  <si>
    <t>15:0_noMS2</t>
  </si>
  <si>
    <t>15:0</t>
  </si>
  <si>
    <t>22.78</t>
  </si>
  <si>
    <t>23.83</t>
  </si>
  <si>
    <t>16:0_noMS2</t>
  </si>
  <si>
    <t>23.76</t>
  </si>
  <si>
    <t>16:1_noMS2</t>
  </si>
  <si>
    <t>16:1</t>
  </si>
  <si>
    <t>22.3</t>
  </si>
  <si>
    <t>22.44</t>
  </si>
  <si>
    <t>20:0</t>
  </si>
  <si>
    <t>33.17270</t>
  </si>
  <si>
    <t>25.32328</t>
  </si>
  <si>
    <t>20:1</t>
  </si>
  <si>
    <t>22:0</t>
  </si>
  <si>
    <t>29.3</t>
  </si>
  <si>
    <t>22:0_noMS2</t>
  </si>
  <si>
    <t>26.92698 27.40473</t>
  </si>
  <si>
    <t>22:1</t>
  </si>
  <si>
    <t>25.71070</t>
  </si>
  <si>
    <t>23:0</t>
  </si>
  <si>
    <t>30.3</t>
  </si>
  <si>
    <t>30.37</t>
  </si>
  <si>
    <t>23:0_noMS2</t>
  </si>
  <si>
    <t>30.75</t>
  </si>
  <si>
    <t>23:1_noMS2</t>
  </si>
  <si>
    <t>23:1</t>
  </si>
  <si>
    <t>28.82</t>
  </si>
  <si>
    <t>25.0173</t>
  </si>
  <si>
    <t>31.1</t>
  </si>
  <si>
    <t>31.16</t>
  </si>
  <si>
    <t>24:0_noMS2</t>
  </si>
  <si>
    <t>24:1</t>
  </si>
  <si>
    <t>29.5</t>
  </si>
  <si>
    <t>29.53</t>
  </si>
  <si>
    <t>29.33807 29.56315 32.61865</t>
  </si>
  <si>
    <t>25:0_noMS2</t>
  </si>
  <si>
    <t>25:0</t>
  </si>
  <si>
    <t>32.7</t>
  </si>
  <si>
    <t>32.28</t>
  </si>
  <si>
    <t>25:1_noMS2</t>
  </si>
  <si>
    <t>25:1</t>
  </si>
  <si>
    <t>30.60</t>
  </si>
  <si>
    <t>26.63790</t>
  </si>
  <si>
    <t>25:3_FP</t>
  </si>
  <si>
    <t>25:3</t>
  </si>
  <si>
    <t>24.76892</t>
  </si>
  <si>
    <t>LDA: FP</t>
  </si>
  <si>
    <t>LDA: chain cutoff</t>
  </si>
  <si>
    <t>LB: there is no 20:2 fragment detectable</t>
  </si>
  <si>
    <t>LB: there is no 20:3 fragment detectable</t>
  </si>
  <si>
    <t>LDA: there is no 20:5 fragment present, but since it has been found in another sample, I count it as correct</t>
  </si>
  <si>
    <t>LB: wrong RT</t>
  </si>
  <si>
    <t>53:1_FP</t>
  </si>
  <si>
    <t>LDA: this looks an isotopic peak of a present peak at m/z 575.4; thus, I regard it as FP</t>
  </si>
  <si>
    <t>LB: the spectrum at 35.0min belongs to the second isotopic peak of 54:4</t>
  </si>
  <si>
    <t>LB: the spectrum at 42.1min is not a TG_NH4 spectrum; LDA: chain cutoff</t>
  </si>
  <si>
    <t>LB: the spectrum at 42.1min is not a TG_NH4 spectrum</t>
  </si>
  <si>
    <t>LB: the spectrum at 34.5 belongs to the second isotopic peak of 54:5</t>
  </si>
  <si>
    <t>LB: the spectrum at 34.5 belongs to the second isotopic peak of 54:5; LDA: chain cutoff</t>
  </si>
  <si>
    <t>22:5_16:0_16:0_FP</t>
  </si>
  <si>
    <t>LB: there is no 22:5 fragment detectable</t>
  </si>
  <si>
    <t>LB: the spectrum at 35.47 is not a TG_NH4 spectrum</t>
  </si>
  <si>
    <t>20:5_18:1_16:0_FP</t>
  </si>
  <si>
    <t>LB: there is whether a 16:0 nor a 20:5 fragment detectable</t>
  </si>
  <si>
    <t>LDA: removed by MS1: +1 isotopic peak is too strong</t>
  </si>
  <si>
    <t>22:0_18:1_16:0_FP</t>
  </si>
  <si>
    <t>LB: there is no 22:0 fragment present</t>
  </si>
  <si>
    <t>20:0_18:1_18:0_FP</t>
  </si>
  <si>
    <t>LB: there is no 20:0 fragment present</t>
  </si>
  <si>
    <t>22:1_18:0_16:0_FP</t>
  </si>
  <si>
    <t>LB: there is no 22:1 fragment present</t>
  </si>
  <si>
    <t>LB: the spectrum at 34.77 belongs to the second isotopic peak of 56:6</t>
  </si>
  <si>
    <t>LB: the spectrum at 34.77 belongs to the second isotopic peak of 56:6; LDA: chain cutoff</t>
  </si>
  <si>
    <t>LB: the peak at 36.1min is not a TG_Na peak</t>
  </si>
  <si>
    <t>LB: the peak at 34.3min belongs to the second isotopic peak of 56:7</t>
  </si>
  <si>
    <t>20:3_20:3_16:0_FP</t>
  </si>
  <si>
    <t>20:5_18:1_18:0_FP</t>
  </si>
  <si>
    <t>LDA: there is no 18:0 fragment present, but since it has been found by NH4, I count it correct</t>
  </si>
  <si>
    <t>LB: the peak 33.9min belongs to the second isotopic peak of 56:8; LDA integrated over the wrong spectrum too</t>
  </si>
  <si>
    <t>LDA integrated over the wrong spectrum too</t>
  </si>
  <si>
    <t>22:6_18:0_16:1_FP</t>
  </si>
  <si>
    <t>LB: the peak 33.9min belongs to the second isotopic peak of 56:8</t>
  </si>
  <si>
    <t>LDA: removed by base peak cutoff</t>
  </si>
  <si>
    <t>LDA: there are no fragments for 18:1 and 16:1 present, but since it has been found by TG_NH4, I count it as correct for LB</t>
  </si>
  <si>
    <t>LB: there is no 17:1 fragment detectable</t>
  </si>
  <si>
    <t>LDA: base peak cutoff removed 18:3 fragment that is at noise level - hard to say if it is really there</t>
  </si>
  <si>
    <t>LDA: unknown reason - possibly +1 isotopic peak</t>
  </si>
  <si>
    <t>LB: there is no 18:3 fragment present</t>
  </si>
  <si>
    <t>NA</t>
  </si>
  <si>
    <t>LDA: MS1 quantitation</t>
  </si>
  <si>
    <t>LB: whether any 8:0 nor any 26:1  fragments are present</t>
  </si>
  <si>
    <t>LB: whether any 10:0 nor any 24:1 fragments are present</t>
  </si>
  <si>
    <t>LB: whether any 12:0 nor any 22:1  fragments are present</t>
  </si>
  <si>
    <t>LB: no 17:1 fragments present</t>
  </si>
  <si>
    <t>LB: this spectrum is from PC38:4_H</t>
  </si>
  <si>
    <t xml:space="preserve">LB: there are no 18:1 fragment, but it has been found on the high-res platform -&gt; I count it as correct </t>
  </si>
  <si>
    <t>LB: spectra before 25.5min belong to PC38:6_H</t>
  </si>
  <si>
    <t>LB: there are whether any 14:1 nor 22:2 fragments present</t>
  </si>
  <si>
    <t>LDA: there are no 18:2 fragments present, but species is there -&gt; correct</t>
  </si>
  <si>
    <t>LDA: no NL_Carboxy_Head fragment found for 20:4</t>
  </si>
  <si>
    <t>LB: retention time impossible</t>
  </si>
  <si>
    <t>LB: there are whether any 12:0 nor 26:2 fragments present</t>
  </si>
  <si>
    <t>LB: spectra before 27.0min belong to PC40:6_H</t>
  </si>
  <si>
    <t>LB: whether any 16:1 nor any 22:2 fragments detectable</t>
  </si>
  <si>
    <t>LDA: there are whether 16:0 nor 22:4 fragments present, but species is there</t>
  </si>
  <si>
    <t>LB: for 20:4, only the NL_Carboxy_Na fragment is detectable</t>
  </si>
  <si>
    <t>LDA: there are no 18:0 nor 20:3 fragments present, but species is there -&gt; correct</t>
  </si>
  <si>
    <t>LB: there are whether 14:0 nor 24:4 fragments present</t>
  </si>
  <si>
    <t>LDA: only 18:1 fragment detected</t>
  </si>
  <si>
    <t>LDA: spectrum at 24.6min is not inside LDA peak borders</t>
  </si>
  <si>
    <t>LB: there are whether 14:1 nor 24:4 fragments present</t>
  </si>
  <si>
    <t>LB: there are whether 16:1 nor 22:5 fragments present</t>
  </si>
  <si>
    <t>LDA: base peak cutoff</t>
  </si>
  <si>
    <t>LB: impossible retention time</t>
  </si>
  <si>
    <t>LB: there are whether any 3:0 nor any 21:0 fragments detectable</t>
  </si>
  <si>
    <t>LB: there are whether any 2:0 nor any 22:0 fragments detectable</t>
  </si>
  <si>
    <t>LDA: no mandatory NL_Ket_Head fragment detected for 18:0</t>
  </si>
  <si>
    <t>LB: there are whether any 16:0 nor any 22:4 fragments detectable</t>
  </si>
  <si>
    <t>LB: there are whether 14:0 nor any 24:4 fragments detectable</t>
  </si>
  <si>
    <t>LDA: there are whether 16:0 nor 22:5 fragments present, but species is there -&gt; correct</t>
  </si>
  <si>
    <t>LB: there are whether any 14:1 nor any 24:4 fragments detectable</t>
  </si>
  <si>
    <t>LB: there are whether 16:1 nor 22:5 fragments detectable</t>
  </si>
  <si>
    <t>LB: there are no 20:3 fragments detectable</t>
  </si>
  <si>
    <t>LDA: impossible retention time</t>
  </si>
  <si>
    <t>LDA: MS1 quantitation; LB: impossible retention time</t>
  </si>
  <si>
    <t>LDA: spectrum is overlapped by PC_head 184 fragment</t>
  </si>
  <si>
    <t>LB: the peak at 32.6min is something else</t>
  </si>
  <si>
    <t>Species evaluation - every adduct is counted independently</t>
  </si>
  <si>
    <t>LDA MS1 identified</t>
  </si>
  <si>
    <t>LB-10 MS1 identified</t>
  </si>
  <si>
    <t>LDA MS1 PPV</t>
  </si>
  <si>
    <t>LB-10 MS1 PPV</t>
  </si>
  <si>
    <t>LDA MS2 identified</t>
  </si>
  <si>
    <t>LB-10 MS2 identified</t>
  </si>
  <si>
    <t>LDA MS2 PPV</t>
  </si>
  <si>
    <t>LB-10 MS2 PPV</t>
  </si>
  <si>
    <t>P-PC</t>
  </si>
  <si>
    <t>no MS/MS</t>
  </si>
  <si>
    <t>P-PE</t>
  </si>
  <si>
    <t>6/6</t>
  </si>
  <si>
    <t>0/6</t>
  </si>
  <si>
    <t>6/7</t>
  </si>
  <si>
    <t>0/0</t>
  </si>
  <si>
    <t>1/1</t>
  </si>
  <si>
    <t>100%</t>
  </si>
  <si>
    <t>0/1</t>
  </si>
  <si>
    <t>0%</t>
  </si>
  <si>
    <t>1/2</t>
  </si>
  <si>
    <t>1/3</t>
  </si>
  <si>
    <t>33/35</t>
  </si>
  <si>
    <t>13/35</t>
  </si>
  <si>
    <t>33/33</t>
  </si>
  <si>
    <t>13/25</t>
  </si>
  <si>
    <t>16/28</t>
  </si>
  <si>
    <t>13/28</t>
  </si>
  <si>
    <t>16/16</t>
  </si>
  <si>
    <t>13/47</t>
  </si>
  <si>
    <t>7/7</t>
  </si>
  <si>
    <t>7/9</t>
  </si>
  <si>
    <t>4/7</t>
  </si>
  <si>
    <t>4/4</t>
  </si>
  <si>
    <t>6/16</t>
  </si>
  <si>
    <t>52/54</t>
  </si>
  <si>
    <t>45/54</t>
  </si>
  <si>
    <t>52/57</t>
  </si>
  <si>
    <t>45/55</t>
  </si>
  <si>
    <t>143/196</t>
  </si>
  <si>
    <t>132/196</t>
  </si>
  <si>
    <t>143/147</t>
  </si>
  <si>
    <t>132/165</t>
  </si>
  <si>
    <t>8/11</t>
  </si>
  <si>
    <t>3/11</t>
  </si>
  <si>
    <t>8/8</t>
  </si>
  <si>
    <t>3/9</t>
  </si>
  <si>
    <t>Total</t>
  </si>
  <si>
    <t>106/115</t>
  </si>
  <si>
    <t>69/115</t>
  </si>
  <si>
    <t>106/113</t>
  </si>
  <si>
    <t>163/232</t>
  </si>
  <si>
    <t>152/232</t>
  </si>
  <si>
    <t>Total w/o TG</t>
  </si>
  <si>
    <t>54/61</t>
  </si>
  <si>
    <t>24/61</t>
  </si>
  <si>
    <t>54/56</t>
  </si>
  <si>
    <t>24/45</t>
  </si>
  <si>
    <t>20/36</t>
  </si>
  <si>
    <t>20/20</t>
  </si>
  <si>
    <t>20/66</t>
  </si>
  <si>
    <t>23/23</t>
  </si>
  <si>
    <t>12/23</t>
  </si>
  <si>
    <t>12/24</t>
  </si>
  <si>
    <t>14/23</t>
  </si>
  <si>
    <t>14/14</t>
  </si>
  <si>
    <t>12/46</t>
  </si>
  <si>
    <t>6/8</t>
  </si>
  <si>
    <t>4/6</t>
  </si>
  <si>
    <t>5/6</t>
  </si>
  <si>
    <t>5/15</t>
  </si>
  <si>
    <t>41/43</t>
  </si>
  <si>
    <t>39/43</t>
  </si>
  <si>
    <t>41/46</t>
  </si>
  <si>
    <t>39/47</t>
  </si>
  <si>
    <t>135/183</t>
  </si>
  <si>
    <t>124/183</t>
  </si>
  <si>
    <t>135/139</t>
  </si>
  <si>
    <t>124/156</t>
  </si>
  <si>
    <t>3/8</t>
  </si>
  <si>
    <t>84/89</t>
  </si>
  <si>
    <t>61/89</t>
  </si>
  <si>
    <t>84/91</t>
  </si>
  <si>
    <t>153/213</t>
  </si>
  <si>
    <t>142/213</t>
  </si>
  <si>
    <t>142/220</t>
  </si>
  <si>
    <t>43/46</t>
  </si>
  <si>
    <t>22/46</t>
  </si>
  <si>
    <t>43/45</t>
  </si>
  <si>
    <t>22/42</t>
  </si>
  <si>
    <t>18/30</t>
  </si>
  <si>
    <t>18/18</t>
  </si>
  <si>
    <t>18/64</t>
  </si>
  <si>
    <t>69/100</t>
  </si>
  <si>
    <t>163/167</t>
  </si>
  <si>
    <t>152/231</t>
  </si>
  <si>
    <t>153/157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</si>
</sst>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FF0000"/>
      <name val="Calibri"/>
      <family val="2"/>
    </font>
    <font>
      <sz val="11"/>
      <color rgb="FF00C000"/>
      <name val="Calibri"/>
      <family val="2"/>
    </font>
    <font>
      <sz val="11"/>
      <color rgb="FF00FFFF"/>
      <name val="Calibri"/>
      <family val="2"/>
    </font>
    <font>
      <b/>
      <sz val="12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9" fontId="0" fillId="0" borderId="0" xfId="0" applyNumberForma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9" fontId="0" fillId="0" borderId="0" xfId="0" applyNumberFormat="1" applyAlignment="1">
      <alignment horizontal="right"/>
    </xf>
    <xf numFmtId="49" fontId="2" fillId="0" borderId="0" xfId="0" applyNumberFormat="1" applyFont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4" fillId="0" borderId="0" xfId="1" applyFont="1"/>
    <xf numFmtId="0" fontId="15" fillId="0" borderId="0" xfId="1" applyFont="1"/>
    <xf numFmtId="0" fontId="3" fillId="0" borderId="0" xfId="2" applyFont="1" applyAlignment="1">
      <alignment horizontal="left"/>
    </xf>
    <xf numFmtId="0" fontId="15" fillId="0" borderId="0" xfId="0" applyNumberFormat="1" applyFont="1" applyAlignment="1">
      <alignment horizontal="center"/>
    </xf>
    <xf numFmtId="9" fontId="15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9" fontId="13" fillId="0" borderId="0" xfId="0" applyNumberFormat="1" applyFont="1" applyAlignment="1">
      <alignment horizontal="center"/>
    </xf>
    <xf numFmtId="0" fontId="15" fillId="0" borderId="0" xfId="2" applyNumberFormat="1" applyFont="1" applyAlignment="1">
      <alignment horizontal="center"/>
    </xf>
    <xf numFmtId="9" fontId="15" fillId="0" borderId="0" xfId="2" applyNumberFormat="1" applyFont="1" applyAlignment="1">
      <alignment horizontal="center"/>
    </xf>
    <xf numFmtId="49" fontId="15" fillId="0" borderId="0" xfId="1" applyNumberFormat="1" applyFont="1" applyAlignment="1">
      <alignment horizontal="center"/>
    </xf>
    <xf numFmtId="0" fontId="15" fillId="0" borderId="0" xfId="1" applyFont="1" applyAlignment="1">
      <alignment horizontal="center"/>
    </xf>
    <xf numFmtId="49" fontId="15" fillId="0" borderId="0" xfId="1" applyNumberFormat="1" applyFont="1"/>
    <xf numFmtId="0" fontId="3" fillId="0" borderId="0" xfId="1" applyFont="1" applyAlignment="1">
      <alignment horizontal="center"/>
    </xf>
  </cellXfs>
  <cellStyles count="3">
    <cellStyle name="Normal" xfId="0" builtinId="0"/>
    <cellStyle name="Standard 2" xfId="1"/>
    <cellStyle name="Standard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/>
  </sheetViews>
  <sheetFormatPr defaultColWidth="9.140625" defaultRowHeight="15" x14ac:dyDescent="0.25"/>
  <cols>
    <col min="1" max="1" width="16.5703125" style="18" customWidth="1"/>
    <col min="2" max="16" width="12.85546875" style="18" customWidth="1"/>
    <col min="17" max="17" width="13" style="18" customWidth="1"/>
    <col min="18" max="16384" width="9.140625" style="18"/>
  </cols>
  <sheetData>
    <row r="1" spans="1:17" ht="18.75" x14ac:dyDescent="0.3">
      <c r="A1" s="17" t="s">
        <v>1252</v>
      </c>
    </row>
    <row r="2" spans="1:17" ht="15.75" x14ac:dyDescent="0.25">
      <c r="B2" s="30" t="s">
        <v>1253</v>
      </c>
      <c r="C2" s="30"/>
      <c r="D2" s="30" t="s">
        <v>1254</v>
      </c>
      <c r="E2" s="30"/>
      <c r="F2" s="30" t="s">
        <v>1255</v>
      </c>
      <c r="G2" s="30"/>
      <c r="H2" s="30" t="s">
        <v>1256</v>
      </c>
      <c r="I2" s="30"/>
      <c r="J2" s="30" t="s">
        <v>1257</v>
      </c>
      <c r="K2" s="30"/>
      <c r="L2" s="30" t="s">
        <v>1258</v>
      </c>
      <c r="M2" s="30"/>
      <c r="N2" s="30" t="s">
        <v>1259</v>
      </c>
      <c r="O2" s="30"/>
      <c r="P2" s="30" t="s">
        <v>1260</v>
      </c>
      <c r="Q2" s="30"/>
    </row>
    <row r="3" spans="1:17" ht="15.75" x14ac:dyDescent="0.25">
      <c r="A3" s="19" t="s">
        <v>1261</v>
      </c>
      <c r="B3" s="20" t="s">
        <v>1262</v>
      </c>
      <c r="C3" s="21"/>
      <c r="D3" s="20"/>
      <c r="E3" s="21"/>
      <c r="F3" s="20"/>
      <c r="G3" s="21"/>
      <c r="H3" s="20"/>
      <c r="I3" s="21"/>
      <c r="J3" s="20"/>
      <c r="K3" s="21"/>
      <c r="L3" s="20"/>
      <c r="M3" s="21"/>
      <c r="N3" s="20"/>
      <c r="O3" s="21"/>
      <c r="P3" s="20"/>
      <c r="Q3" s="21"/>
    </row>
    <row r="4" spans="1:17" ht="15.75" x14ac:dyDescent="0.25">
      <c r="A4" s="19" t="s">
        <v>1263</v>
      </c>
      <c r="B4" s="20" t="s">
        <v>1262</v>
      </c>
      <c r="C4" s="21"/>
      <c r="D4" s="20"/>
      <c r="E4" s="21"/>
      <c r="F4" s="20"/>
      <c r="G4" s="21"/>
      <c r="H4" s="20"/>
      <c r="I4" s="21"/>
      <c r="J4" s="20"/>
      <c r="K4" s="21"/>
      <c r="L4" s="20"/>
      <c r="M4" s="21"/>
      <c r="N4" s="20"/>
      <c r="O4" s="21"/>
      <c r="P4" s="20"/>
      <c r="Q4" s="21"/>
    </row>
    <row r="5" spans="1:17" ht="15.75" x14ac:dyDescent="0.25">
      <c r="A5" s="19" t="s">
        <v>419</v>
      </c>
      <c r="B5" s="22" t="s">
        <v>1264</v>
      </c>
      <c r="C5" s="21">
        <f>6/6</f>
        <v>1</v>
      </c>
      <c r="D5" s="22" t="s">
        <v>1265</v>
      </c>
      <c r="E5" s="21">
        <f>0/6</f>
        <v>0</v>
      </c>
      <c r="F5" s="22" t="s">
        <v>1266</v>
      </c>
      <c r="G5" s="21">
        <f>6/7</f>
        <v>0.8571428571428571</v>
      </c>
      <c r="H5" s="22" t="s">
        <v>1267</v>
      </c>
      <c r="I5" s="22" t="s">
        <v>1213</v>
      </c>
      <c r="J5" s="22" t="s">
        <v>1213</v>
      </c>
      <c r="K5" s="22" t="s">
        <v>1213</v>
      </c>
      <c r="L5" s="22" t="s">
        <v>1213</v>
      </c>
      <c r="M5" s="22" t="s">
        <v>1213</v>
      </c>
      <c r="N5" s="22" t="s">
        <v>1213</v>
      </c>
      <c r="O5" s="22" t="s">
        <v>1213</v>
      </c>
      <c r="P5" s="22" t="s">
        <v>1213</v>
      </c>
      <c r="Q5" s="22" t="s">
        <v>1213</v>
      </c>
    </row>
    <row r="6" spans="1:17" ht="15.75" x14ac:dyDescent="0.25">
      <c r="A6" s="19" t="s">
        <v>48</v>
      </c>
      <c r="B6" s="22" t="s">
        <v>1268</v>
      </c>
      <c r="C6" s="22" t="s">
        <v>1269</v>
      </c>
      <c r="D6" s="22" t="s">
        <v>1270</v>
      </c>
      <c r="E6" s="22" t="s">
        <v>1271</v>
      </c>
      <c r="F6" s="22" t="s">
        <v>1272</v>
      </c>
      <c r="G6" s="21">
        <f>1/2</f>
        <v>0.5</v>
      </c>
      <c r="H6" s="22" t="s">
        <v>1270</v>
      </c>
      <c r="I6" s="21">
        <f>0/1</f>
        <v>0</v>
      </c>
      <c r="J6" s="22" t="s">
        <v>1213</v>
      </c>
      <c r="K6" s="22" t="s">
        <v>1213</v>
      </c>
      <c r="L6" s="22" t="s">
        <v>1213</v>
      </c>
      <c r="M6" s="22" t="s">
        <v>1213</v>
      </c>
      <c r="N6" s="22" t="s">
        <v>1213</v>
      </c>
      <c r="O6" s="22" t="s">
        <v>1213</v>
      </c>
      <c r="P6" s="22" t="s">
        <v>1213</v>
      </c>
      <c r="Q6" s="22" t="s">
        <v>1213</v>
      </c>
    </row>
    <row r="7" spans="1:17" ht="15.75" x14ac:dyDescent="0.25">
      <c r="A7" s="19" t="s">
        <v>60</v>
      </c>
      <c r="B7" s="22" t="s">
        <v>1270</v>
      </c>
      <c r="C7" s="21">
        <f>0/1</f>
        <v>0</v>
      </c>
      <c r="D7" s="22" t="s">
        <v>1268</v>
      </c>
      <c r="E7" s="21">
        <f>1/1</f>
        <v>1</v>
      </c>
      <c r="F7" s="22" t="s">
        <v>1267</v>
      </c>
      <c r="G7" s="22" t="s">
        <v>1213</v>
      </c>
      <c r="H7" s="22" t="s">
        <v>1268</v>
      </c>
      <c r="I7" s="21">
        <f>1/1</f>
        <v>1</v>
      </c>
      <c r="J7" s="22" t="s">
        <v>1270</v>
      </c>
      <c r="K7" s="21">
        <f>0/1</f>
        <v>0</v>
      </c>
      <c r="L7" s="22" t="s">
        <v>1268</v>
      </c>
      <c r="M7" s="21">
        <f>1/1</f>
        <v>1</v>
      </c>
      <c r="N7" s="22" t="s">
        <v>1267</v>
      </c>
      <c r="O7" s="22" t="s">
        <v>1213</v>
      </c>
      <c r="P7" s="22" t="s">
        <v>1273</v>
      </c>
      <c r="Q7" s="21">
        <f>1/3</f>
        <v>0.33333333333333331</v>
      </c>
    </row>
    <row r="8" spans="1:17" ht="15.75" x14ac:dyDescent="0.25">
      <c r="A8" s="19" t="s">
        <v>69</v>
      </c>
      <c r="B8" s="22" t="s">
        <v>1274</v>
      </c>
      <c r="C8" s="21">
        <f>33/35</f>
        <v>0.94285714285714284</v>
      </c>
      <c r="D8" s="22" t="s">
        <v>1275</v>
      </c>
      <c r="E8" s="21">
        <f>13/35</f>
        <v>0.37142857142857144</v>
      </c>
      <c r="F8" s="22" t="s">
        <v>1276</v>
      </c>
      <c r="G8" s="21">
        <f>33/33</f>
        <v>1</v>
      </c>
      <c r="H8" s="22" t="s">
        <v>1277</v>
      </c>
      <c r="I8" s="21">
        <f>13/25</f>
        <v>0.52</v>
      </c>
      <c r="J8" s="22" t="s">
        <v>1278</v>
      </c>
      <c r="K8" s="21">
        <f>16/28</f>
        <v>0.5714285714285714</v>
      </c>
      <c r="L8" s="22" t="s">
        <v>1279</v>
      </c>
      <c r="M8" s="21">
        <f>13/28</f>
        <v>0.4642857142857143</v>
      </c>
      <c r="N8" s="22" t="s">
        <v>1280</v>
      </c>
      <c r="O8" s="21">
        <f>16/16</f>
        <v>1</v>
      </c>
      <c r="P8" s="22" t="s">
        <v>1281</v>
      </c>
      <c r="Q8" s="21">
        <f>13/47</f>
        <v>0.27659574468085107</v>
      </c>
    </row>
    <row r="9" spans="1:17" ht="15.75" x14ac:dyDescent="0.25">
      <c r="A9" s="19" t="s">
        <v>367</v>
      </c>
      <c r="B9" s="22" t="s">
        <v>1266</v>
      </c>
      <c r="C9" s="21">
        <f>6/7</f>
        <v>0.8571428571428571</v>
      </c>
      <c r="D9" s="22" t="s">
        <v>1282</v>
      </c>
      <c r="E9" s="21">
        <f>7/7</f>
        <v>1</v>
      </c>
      <c r="F9" s="22" t="s">
        <v>1264</v>
      </c>
      <c r="G9" s="21">
        <f>6/6</f>
        <v>1</v>
      </c>
      <c r="H9" s="22" t="s">
        <v>1283</v>
      </c>
      <c r="I9" s="21">
        <f>7/9</f>
        <v>0.77777777777777779</v>
      </c>
      <c r="J9" s="22" t="s">
        <v>1284</v>
      </c>
      <c r="K9" s="21">
        <f>4/7</f>
        <v>0.5714285714285714</v>
      </c>
      <c r="L9" s="22" t="s">
        <v>1266</v>
      </c>
      <c r="M9" s="21">
        <f>6/7</f>
        <v>0.8571428571428571</v>
      </c>
      <c r="N9" s="22" t="s">
        <v>1285</v>
      </c>
      <c r="O9" s="21">
        <f>4/4</f>
        <v>1</v>
      </c>
      <c r="P9" s="22" t="s">
        <v>1286</v>
      </c>
      <c r="Q9" s="21">
        <f>6/16</f>
        <v>0.375</v>
      </c>
    </row>
    <row r="10" spans="1:17" ht="15.75" x14ac:dyDescent="0.25">
      <c r="A10" s="19" t="s">
        <v>441</v>
      </c>
      <c r="B10" s="22" t="s">
        <v>1287</v>
      </c>
      <c r="C10" s="21">
        <f>52/54</f>
        <v>0.96296296296296291</v>
      </c>
      <c r="D10" s="22" t="s">
        <v>1288</v>
      </c>
      <c r="E10" s="21">
        <f>45/54</f>
        <v>0.83333333333333337</v>
      </c>
      <c r="F10" s="22" t="s">
        <v>1289</v>
      </c>
      <c r="G10" s="21">
        <f>52/57</f>
        <v>0.91228070175438591</v>
      </c>
      <c r="H10" s="22" t="s">
        <v>1290</v>
      </c>
      <c r="I10" s="21">
        <f>45/55</f>
        <v>0.81818181818181823</v>
      </c>
      <c r="J10" s="22" t="s">
        <v>1291</v>
      </c>
      <c r="K10" s="21">
        <f>143/196</f>
        <v>0.72959183673469385</v>
      </c>
      <c r="L10" s="22" t="s">
        <v>1292</v>
      </c>
      <c r="M10" s="21">
        <f>132/196</f>
        <v>0.67346938775510201</v>
      </c>
      <c r="N10" s="22" t="s">
        <v>1293</v>
      </c>
      <c r="O10" s="21">
        <f>143/147</f>
        <v>0.97278911564625847</v>
      </c>
      <c r="P10" s="22" t="s">
        <v>1294</v>
      </c>
      <c r="Q10" s="21">
        <f>132/165</f>
        <v>0.8</v>
      </c>
    </row>
    <row r="11" spans="1:17" ht="15.75" x14ac:dyDescent="0.25">
      <c r="A11" s="19" t="s">
        <v>1119</v>
      </c>
      <c r="B11" s="22" t="s">
        <v>1295</v>
      </c>
      <c r="C11" s="21">
        <f>8/11</f>
        <v>0.72727272727272729</v>
      </c>
      <c r="D11" s="22" t="s">
        <v>1296</v>
      </c>
      <c r="E11" s="21">
        <f>3/11</f>
        <v>0.27272727272727271</v>
      </c>
      <c r="F11" s="22" t="s">
        <v>1297</v>
      </c>
      <c r="G11" s="21">
        <f>8/8</f>
        <v>1</v>
      </c>
      <c r="H11" s="22" t="s">
        <v>1298</v>
      </c>
      <c r="I11" s="21">
        <f>3/9</f>
        <v>0.33333333333333331</v>
      </c>
      <c r="J11" s="22" t="s">
        <v>1213</v>
      </c>
      <c r="K11" s="21" t="s">
        <v>1213</v>
      </c>
      <c r="L11" s="22" t="s">
        <v>1213</v>
      </c>
      <c r="M11" s="21" t="s">
        <v>1213</v>
      </c>
      <c r="N11" s="22" t="s">
        <v>1213</v>
      </c>
      <c r="O11" s="21" t="s">
        <v>1213</v>
      </c>
      <c r="P11" s="22" t="s">
        <v>1213</v>
      </c>
      <c r="Q11" s="21" t="s">
        <v>1213</v>
      </c>
    </row>
    <row r="12" spans="1:17" ht="15.75" x14ac:dyDescent="0.25">
      <c r="A12" s="19"/>
      <c r="B12" s="23"/>
      <c r="C12" s="24"/>
      <c r="D12" s="23"/>
      <c r="E12" s="24"/>
      <c r="F12" s="23"/>
      <c r="G12" s="24"/>
      <c r="H12" s="23"/>
      <c r="I12" s="24"/>
      <c r="J12" s="23"/>
      <c r="K12" s="24"/>
      <c r="L12" s="23"/>
      <c r="M12" s="24"/>
      <c r="N12" s="23"/>
      <c r="O12" s="24"/>
      <c r="P12" s="23"/>
      <c r="Q12" s="24"/>
    </row>
    <row r="13" spans="1:17" ht="15.75" x14ac:dyDescent="0.25">
      <c r="A13" s="19" t="s">
        <v>1299</v>
      </c>
      <c r="B13" s="22" t="s">
        <v>1300</v>
      </c>
      <c r="C13" s="21">
        <f>106/115</f>
        <v>0.92173913043478262</v>
      </c>
      <c r="D13" s="22" t="s">
        <v>1301</v>
      </c>
      <c r="E13" s="21">
        <f>69/115</f>
        <v>0.6</v>
      </c>
      <c r="F13" s="22" t="s">
        <v>1302</v>
      </c>
      <c r="G13" s="21">
        <f>106/113</f>
        <v>0.93805309734513276</v>
      </c>
      <c r="H13" s="22" t="s">
        <v>1345</v>
      </c>
      <c r="I13" s="21">
        <f>69/100</f>
        <v>0.69</v>
      </c>
      <c r="J13" s="22" t="s">
        <v>1303</v>
      </c>
      <c r="K13" s="21">
        <f>163/232</f>
        <v>0.70258620689655171</v>
      </c>
      <c r="L13" s="22" t="s">
        <v>1304</v>
      </c>
      <c r="M13" s="21">
        <f>152/232</f>
        <v>0.65517241379310343</v>
      </c>
      <c r="N13" s="22" t="s">
        <v>1346</v>
      </c>
      <c r="O13" s="21">
        <f>163/167</f>
        <v>0.9760479041916168</v>
      </c>
      <c r="P13" s="22" t="s">
        <v>1347</v>
      </c>
      <c r="Q13" s="21">
        <f>152/231</f>
        <v>0.65800865800865804</v>
      </c>
    </row>
    <row r="14" spans="1:17" ht="15.75" x14ac:dyDescent="0.25">
      <c r="A14" s="19" t="s">
        <v>1305</v>
      </c>
      <c r="B14" s="22" t="s">
        <v>1306</v>
      </c>
      <c r="C14" s="21">
        <f>54/61</f>
        <v>0.88524590163934425</v>
      </c>
      <c r="D14" s="22" t="s">
        <v>1307</v>
      </c>
      <c r="E14" s="21">
        <f>24/61</f>
        <v>0.39344262295081966</v>
      </c>
      <c r="F14" s="22" t="s">
        <v>1308</v>
      </c>
      <c r="G14" s="21">
        <f>54/56</f>
        <v>0.9642857142857143</v>
      </c>
      <c r="H14" s="22" t="s">
        <v>1309</v>
      </c>
      <c r="I14" s="21">
        <f>24/45</f>
        <v>0.53333333333333333</v>
      </c>
      <c r="J14" s="22" t="s">
        <v>1310</v>
      </c>
      <c r="K14" s="21">
        <f>20/36</f>
        <v>0.55555555555555558</v>
      </c>
      <c r="L14" s="22" t="s">
        <v>1310</v>
      </c>
      <c r="M14" s="21">
        <f>20/36</f>
        <v>0.55555555555555558</v>
      </c>
      <c r="N14" s="22" t="s">
        <v>1311</v>
      </c>
      <c r="O14" s="21">
        <f>20/20</f>
        <v>1</v>
      </c>
      <c r="P14" s="22" t="s">
        <v>1312</v>
      </c>
      <c r="Q14" s="21">
        <f>20/66</f>
        <v>0.30303030303030304</v>
      </c>
    </row>
    <row r="15" spans="1:17" ht="15.75" x14ac:dyDescent="0.25">
      <c r="A15" s="19"/>
      <c r="B15" s="25"/>
      <c r="C15" s="26"/>
      <c r="D15" s="25"/>
      <c r="E15" s="26"/>
      <c r="F15" s="25"/>
      <c r="G15" s="26"/>
      <c r="H15" s="25"/>
      <c r="I15" s="26"/>
      <c r="J15" s="25"/>
      <c r="K15" s="26"/>
      <c r="L15" s="25"/>
      <c r="M15" s="26"/>
      <c r="N15" s="25"/>
      <c r="O15" s="26"/>
      <c r="P15" s="25"/>
      <c r="Q15" s="26"/>
    </row>
    <row r="16" spans="1:17" ht="15.75" x14ac:dyDescent="0.25">
      <c r="A16" s="19"/>
      <c r="P16" s="27"/>
      <c r="Q16" s="28"/>
    </row>
    <row r="17" spans="1:17" ht="18.75" x14ac:dyDescent="0.3">
      <c r="A17" s="17" t="s">
        <v>18</v>
      </c>
      <c r="P17" s="29"/>
    </row>
    <row r="18" spans="1:17" ht="15.75" x14ac:dyDescent="0.25">
      <c r="B18" s="30" t="s">
        <v>1253</v>
      </c>
      <c r="C18" s="30"/>
      <c r="D18" s="30" t="s">
        <v>1254</v>
      </c>
      <c r="E18" s="30"/>
      <c r="F18" s="30" t="s">
        <v>1255</v>
      </c>
      <c r="G18" s="30"/>
      <c r="H18" s="30" t="s">
        <v>1256</v>
      </c>
      <c r="I18" s="30"/>
      <c r="J18" s="30" t="s">
        <v>1257</v>
      </c>
      <c r="K18" s="30"/>
      <c r="L18" s="30" t="s">
        <v>1258</v>
      </c>
      <c r="M18" s="30"/>
      <c r="N18" s="30" t="s">
        <v>1259</v>
      </c>
      <c r="O18" s="30"/>
      <c r="P18" s="30" t="s">
        <v>1260</v>
      </c>
      <c r="Q18" s="30"/>
    </row>
    <row r="19" spans="1:17" ht="15.75" x14ac:dyDescent="0.25">
      <c r="A19" s="19" t="s">
        <v>1261</v>
      </c>
      <c r="B19" s="20" t="s">
        <v>1262</v>
      </c>
      <c r="C19" s="21"/>
      <c r="D19" s="20"/>
      <c r="E19" s="21"/>
      <c r="F19" s="20"/>
      <c r="G19" s="21"/>
      <c r="H19" s="20"/>
      <c r="I19" s="21"/>
      <c r="J19" s="20"/>
      <c r="K19" s="21"/>
      <c r="L19" s="20"/>
      <c r="M19" s="21"/>
      <c r="N19" s="20"/>
      <c r="O19" s="21"/>
      <c r="P19" s="20"/>
      <c r="Q19" s="21"/>
    </row>
    <row r="20" spans="1:17" ht="15.75" x14ac:dyDescent="0.25">
      <c r="A20" s="19" t="s">
        <v>1263</v>
      </c>
      <c r="B20" s="20" t="s">
        <v>1262</v>
      </c>
      <c r="C20" s="21"/>
      <c r="D20" s="20"/>
      <c r="E20" s="21"/>
      <c r="F20" s="20"/>
      <c r="G20" s="21"/>
      <c r="H20" s="20"/>
      <c r="I20" s="21"/>
      <c r="J20" s="20"/>
      <c r="K20" s="21"/>
      <c r="L20" s="20"/>
      <c r="M20" s="21"/>
      <c r="N20" s="20"/>
      <c r="O20" s="21"/>
      <c r="P20" s="20"/>
      <c r="Q20" s="21"/>
    </row>
    <row r="21" spans="1:17" ht="15.75" x14ac:dyDescent="0.25">
      <c r="A21" s="19" t="s">
        <v>419</v>
      </c>
      <c r="B21" s="22" t="s">
        <v>1264</v>
      </c>
      <c r="C21" s="21">
        <f>6/6</f>
        <v>1</v>
      </c>
      <c r="D21" s="22" t="s">
        <v>1265</v>
      </c>
      <c r="E21" s="21">
        <f>0/6</f>
        <v>0</v>
      </c>
      <c r="F21" s="22" t="s">
        <v>1266</v>
      </c>
      <c r="G21" s="21">
        <f>6/7</f>
        <v>0.8571428571428571</v>
      </c>
      <c r="H21" s="22" t="s">
        <v>1267</v>
      </c>
      <c r="I21" s="22" t="s">
        <v>1213</v>
      </c>
      <c r="J21" s="22" t="s">
        <v>1213</v>
      </c>
      <c r="K21" s="22" t="s">
        <v>1213</v>
      </c>
      <c r="L21" s="22" t="s">
        <v>1213</v>
      </c>
      <c r="M21" s="22" t="s">
        <v>1213</v>
      </c>
      <c r="N21" s="22" t="s">
        <v>1213</v>
      </c>
      <c r="O21" s="22" t="s">
        <v>1213</v>
      </c>
      <c r="P21" s="22" t="s">
        <v>1213</v>
      </c>
      <c r="Q21" s="22" t="s">
        <v>1213</v>
      </c>
    </row>
    <row r="22" spans="1:17" ht="15.75" x14ac:dyDescent="0.25">
      <c r="A22" s="19" t="s">
        <v>48</v>
      </c>
      <c r="B22" s="22" t="s">
        <v>1268</v>
      </c>
      <c r="C22" s="22" t="s">
        <v>1269</v>
      </c>
      <c r="D22" s="22" t="s">
        <v>1270</v>
      </c>
      <c r="E22" s="22" t="s">
        <v>1271</v>
      </c>
      <c r="F22" s="22" t="s">
        <v>1272</v>
      </c>
      <c r="G22" s="21">
        <f>1/2</f>
        <v>0.5</v>
      </c>
      <c r="H22" s="22" t="s">
        <v>1270</v>
      </c>
      <c r="I22" s="21">
        <f>0/1</f>
        <v>0</v>
      </c>
      <c r="J22" s="22" t="s">
        <v>1213</v>
      </c>
      <c r="K22" s="22" t="s">
        <v>1213</v>
      </c>
      <c r="L22" s="22" t="s">
        <v>1213</v>
      </c>
      <c r="M22" s="22" t="s">
        <v>1213</v>
      </c>
      <c r="N22" s="22" t="s">
        <v>1213</v>
      </c>
      <c r="O22" s="22" t="s">
        <v>1213</v>
      </c>
      <c r="P22" s="22" t="s">
        <v>1213</v>
      </c>
      <c r="Q22" s="22" t="s">
        <v>1213</v>
      </c>
    </row>
    <row r="23" spans="1:17" ht="15.75" x14ac:dyDescent="0.25">
      <c r="A23" s="19" t="s">
        <v>60</v>
      </c>
      <c r="B23" s="22" t="s">
        <v>1270</v>
      </c>
      <c r="C23" s="21">
        <f>0/1</f>
        <v>0</v>
      </c>
      <c r="D23" s="22" t="s">
        <v>1268</v>
      </c>
      <c r="E23" s="21">
        <f>1/1</f>
        <v>1</v>
      </c>
      <c r="F23" s="22" t="s">
        <v>1267</v>
      </c>
      <c r="G23" s="22" t="s">
        <v>1213</v>
      </c>
      <c r="H23" s="22" t="s">
        <v>1268</v>
      </c>
      <c r="I23" s="21">
        <f>1/1</f>
        <v>1</v>
      </c>
      <c r="J23" s="22" t="s">
        <v>1270</v>
      </c>
      <c r="K23" s="21">
        <f>0/1</f>
        <v>0</v>
      </c>
      <c r="L23" s="22" t="s">
        <v>1268</v>
      </c>
      <c r="M23" s="21">
        <f>1/1</f>
        <v>1</v>
      </c>
      <c r="N23" s="22" t="s">
        <v>1267</v>
      </c>
      <c r="O23" s="22" t="s">
        <v>1213</v>
      </c>
      <c r="P23" s="22" t="s">
        <v>1273</v>
      </c>
      <c r="Q23" s="21">
        <f>1/3</f>
        <v>0.33333333333333331</v>
      </c>
    </row>
    <row r="24" spans="1:17" ht="15.75" x14ac:dyDescent="0.25">
      <c r="A24" s="19" t="s">
        <v>69</v>
      </c>
      <c r="B24" s="22" t="s">
        <v>1313</v>
      </c>
      <c r="C24" s="21">
        <f>23/23</f>
        <v>1</v>
      </c>
      <c r="D24" s="22" t="s">
        <v>1314</v>
      </c>
      <c r="E24" s="21">
        <f>12/23</f>
        <v>0.52173913043478259</v>
      </c>
      <c r="F24" s="22" t="s">
        <v>1313</v>
      </c>
      <c r="G24" s="21">
        <f>23/23</f>
        <v>1</v>
      </c>
      <c r="H24" s="22" t="s">
        <v>1315</v>
      </c>
      <c r="I24" s="21">
        <f>12/24</f>
        <v>0.5</v>
      </c>
      <c r="J24" s="22" t="s">
        <v>1316</v>
      </c>
      <c r="K24" s="21">
        <f>14/23</f>
        <v>0.60869565217391308</v>
      </c>
      <c r="L24" s="22" t="s">
        <v>1314</v>
      </c>
      <c r="M24" s="21">
        <f>12/23</f>
        <v>0.52173913043478259</v>
      </c>
      <c r="N24" s="22" t="s">
        <v>1317</v>
      </c>
      <c r="O24" s="21">
        <f>14/14</f>
        <v>1</v>
      </c>
      <c r="P24" s="22" t="s">
        <v>1318</v>
      </c>
      <c r="Q24" s="21">
        <f>12/46</f>
        <v>0.2608695652173913</v>
      </c>
    </row>
    <row r="25" spans="1:17" ht="15.75" x14ac:dyDescent="0.25">
      <c r="A25" s="19" t="s">
        <v>367</v>
      </c>
      <c r="B25" s="22" t="s">
        <v>1264</v>
      </c>
      <c r="C25" s="21">
        <f>6/6</f>
        <v>1</v>
      </c>
      <c r="D25" s="22" t="s">
        <v>1264</v>
      </c>
      <c r="E25" s="21">
        <f>6/6</f>
        <v>1</v>
      </c>
      <c r="F25" s="22" t="s">
        <v>1264</v>
      </c>
      <c r="G25" s="21">
        <f>6/6</f>
        <v>1</v>
      </c>
      <c r="H25" s="22" t="s">
        <v>1319</v>
      </c>
      <c r="I25" s="21">
        <f>6/8</f>
        <v>0.75</v>
      </c>
      <c r="J25" s="22" t="s">
        <v>1320</v>
      </c>
      <c r="K25" s="21">
        <f>4/6</f>
        <v>0.66666666666666663</v>
      </c>
      <c r="L25" s="22" t="s">
        <v>1321</v>
      </c>
      <c r="M25" s="21">
        <f>5/6</f>
        <v>0.83333333333333337</v>
      </c>
      <c r="N25" s="22" t="s">
        <v>1285</v>
      </c>
      <c r="O25" s="21">
        <f>4/4</f>
        <v>1</v>
      </c>
      <c r="P25" s="22" t="s">
        <v>1322</v>
      </c>
      <c r="Q25" s="21">
        <f>5/15</f>
        <v>0.33333333333333331</v>
      </c>
    </row>
    <row r="26" spans="1:17" ht="15.75" x14ac:dyDescent="0.25">
      <c r="A26" s="19" t="s">
        <v>441</v>
      </c>
      <c r="B26" s="22" t="s">
        <v>1323</v>
      </c>
      <c r="C26" s="21">
        <f>41/43</f>
        <v>0.95348837209302328</v>
      </c>
      <c r="D26" s="22" t="s">
        <v>1324</v>
      </c>
      <c r="E26" s="21">
        <f>39/43</f>
        <v>0.90697674418604646</v>
      </c>
      <c r="F26" s="22" t="s">
        <v>1325</v>
      </c>
      <c r="G26" s="21">
        <f>41/46</f>
        <v>0.89130434782608692</v>
      </c>
      <c r="H26" s="22" t="s">
        <v>1326</v>
      </c>
      <c r="I26" s="21">
        <f>39/47</f>
        <v>0.82978723404255317</v>
      </c>
      <c r="J26" s="22" t="s">
        <v>1327</v>
      </c>
      <c r="K26" s="21">
        <f>135/183</f>
        <v>0.73770491803278693</v>
      </c>
      <c r="L26" s="22" t="s">
        <v>1328</v>
      </c>
      <c r="M26" s="21">
        <f>124/183</f>
        <v>0.67759562841530052</v>
      </c>
      <c r="N26" s="22" t="s">
        <v>1329</v>
      </c>
      <c r="O26" s="21">
        <f>135/139</f>
        <v>0.97122302158273377</v>
      </c>
      <c r="P26" s="22" t="s">
        <v>1330</v>
      </c>
      <c r="Q26" s="21">
        <f>124/156</f>
        <v>0.79487179487179482</v>
      </c>
    </row>
    <row r="27" spans="1:17" ht="15.75" x14ac:dyDescent="0.25">
      <c r="A27" s="19" t="s">
        <v>1119</v>
      </c>
      <c r="B27" s="22" t="s">
        <v>1283</v>
      </c>
      <c r="C27" s="21">
        <f>7/9</f>
        <v>0.77777777777777779</v>
      </c>
      <c r="D27" s="22" t="s">
        <v>1298</v>
      </c>
      <c r="E27" s="21">
        <f>3/9</f>
        <v>0.33333333333333331</v>
      </c>
      <c r="F27" s="22" t="s">
        <v>1282</v>
      </c>
      <c r="G27" s="21">
        <f>7/7</f>
        <v>1</v>
      </c>
      <c r="H27" s="22" t="s">
        <v>1331</v>
      </c>
      <c r="I27" s="21">
        <f>3/8</f>
        <v>0.375</v>
      </c>
      <c r="J27" s="22" t="s">
        <v>1213</v>
      </c>
      <c r="K27" s="21" t="s">
        <v>1213</v>
      </c>
      <c r="L27" s="22" t="s">
        <v>1213</v>
      </c>
      <c r="M27" s="21" t="s">
        <v>1213</v>
      </c>
      <c r="N27" s="22" t="s">
        <v>1213</v>
      </c>
      <c r="O27" s="21" t="s">
        <v>1213</v>
      </c>
      <c r="P27" s="22" t="s">
        <v>1213</v>
      </c>
      <c r="Q27" s="21" t="s">
        <v>1213</v>
      </c>
    </row>
    <row r="28" spans="1:17" ht="15.75" x14ac:dyDescent="0.25">
      <c r="A28" s="19"/>
      <c r="B28" s="23"/>
      <c r="C28" s="24"/>
      <c r="D28" s="23"/>
      <c r="E28" s="24"/>
      <c r="F28" s="23"/>
      <c r="G28" s="24"/>
      <c r="H28" s="23"/>
      <c r="I28" s="24"/>
      <c r="J28" s="23"/>
      <c r="K28" s="24"/>
      <c r="L28" s="23"/>
      <c r="M28" s="24"/>
      <c r="N28" s="23"/>
      <c r="O28" s="24"/>
      <c r="P28" s="23"/>
      <c r="Q28" s="24"/>
    </row>
    <row r="29" spans="1:17" ht="15.75" x14ac:dyDescent="0.25">
      <c r="A29" s="19" t="s">
        <v>1299</v>
      </c>
      <c r="B29" s="22" t="s">
        <v>1332</v>
      </c>
      <c r="C29" s="21">
        <f>84/89</f>
        <v>0.9438202247191011</v>
      </c>
      <c r="D29" s="22" t="s">
        <v>1333</v>
      </c>
      <c r="E29" s="21">
        <f>61/89</f>
        <v>0.6853932584269663</v>
      </c>
      <c r="F29" s="22" t="s">
        <v>1334</v>
      </c>
      <c r="G29" s="21">
        <f>84/91</f>
        <v>0.92307692307692313</v>
      </c>
      <c r="H29" s="22" t="s">
        <v>1333</v>
      </c>
      <c r="I29" s="21">
        <f>61/89</f>
        <v>0.6853932584269663</v>
      </c>
      <c r="J29" s="22" t="s">
        <v>1335</v>
      </c>
      <c r="K29" s="21">
        <f>153/213</f>
        <v>0.71830985915492962</v>
      </c>
      <c r="L29" s="22" t="s">
        <v>1336</v>
      </c>
      <c r="M29" s="21">
        <f>142/213</f>
        <v>0.66666666666666663</v>
      </c>
      <c r="N29" s="22" t="s">
        <v>1348</v>
      </c>
      <c r="O29" s="21">
        <f>153/157</f>
        <v>0.97452229299363058</v>
      </c>
      <c r="P29" s="22" t="s">
        <v>1337</v>
      </c>
      <c r="Q29" s="21">
        <f>142/220</f>
        <v>0.6454545454545455</v>
      </c>
    </row>
    <row r="30" spans="1:17" ht="15.75" x14ac:dyDescent="0.25">
      <c r="A30" s="19" t="s">
        <v>1305</v>
      </c>
      <c r="B30" s="22" t="s">
        <v>1338</v>
      </c>
      <c r="C30" s="21">
        <f>43/46</f>
        <v>0.93478260869565222</v>
      </c>
      <c r="D30" s="22" t="s">
        <v>1339</v>
      </c>
      <c r="E30" s="21">
        <f>22/46</f>
        <v>0.47826086956521741</v>
      </c>
      <c r="F30" s="22" t="s">
        <v>1340</v>
      </c>
      <c r="G30" s="21">
        <f>43/45</f>
        <v>0.9555555555555556</v>
      </c>
      <c r="H30" s="22" t="s">
        <v>1341</v>
      </c>
      <c r="I30" s="21">
        <f>22/42</f>
        <v>0.52380952380952384</v>
      </c>
      <c r="J30" s="22" t="s">
        <v>1342</v>
      </c>
      <c r="K30" s="21">
        <f>18/30</f>
        <v>0.6</v>
      </c>
      <c r="L30" s="22" t="s">
        <v>1342</v>
      </c>
      <c r="M30" s="21">
        <f>18/30</f>
        <v>0.6</v>
      </c>
      <c r="N30" s="22" t="s">
        <v>1343</v>
      </c>
      <c r="O30" s="21">
        <f>18/18</f>
        <v>1</v>
      </c>
      <c r="P30" s="22" t="s">
        <v>1344</v>
      </c>
      <c r="Q30" s="21">
        <f>18/64</f>
        <v>0.28125</v>
      </c>
    </row>
  </sheetData>
  <mergeCells count="16">
    <mergeCell ref="N2:O2"/>
    <mergeCell ref="P2:Q2"/>
    <mergeCell ref="B18:C18"/>
    <mergeCell ref="D18:E18"/>
    <mergeCell ref="F18:G18"/>
    <mergeCell ref="H18:I18"/>
    <mergeCell ref="J18:K18"/>
    <mergeCell ref="L18:M18"/>
    <mergeCell ref="N18:O18"/>
    <mergeCell ref="P18:Q18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4" spans="1:21" ht="15.75" x14ac:dyDescent="0.25">
      <c r="A4" s="3" t="s">
        <v>17</v>
      </c>
      <c r="H4" s="3" t="s">
        <v>18</v>
      </c>
    </row>
    <row r="5" spans="1:21" x14ac:dyDescent="0.25">
      <c r="A5" s="4" t="s">
        <v>19</v>
      </c>
      <c r="F5">
        <v>0</v>
      </c>
      <c r="H5" s="4" t="s">
        <v>19</v>
      </c>
      <c r="K5">
        <v>0</v>
      </c>
    </row>
    <row r="6" spans="1:21" x14ac:dyDescent="0.25">
      <c r="A6" s="4" t="s">
        <v>20</v>
      </c>
      <c r="F6">
        <f>COUNTIFS(F1:F2,"&gt;0")</f>
        <v>0</v>
      </c>
      <c r="H6" s="4" t="s">
        <v>20</v>
      </c>
      <c r="K6">
        <f>COUNTIFS(F1:F2,"&gt;0",R1:R2,"&lt;&gt;TRUE")</f>
        <v>0</v>
      </c>
    </row>
    <row r="7" spans="1:21" x14ac:dyDescent="0.25">
      <c r="A7" s="4" t="s">
        <v>21</v>
      </c>
      <c r="F7">
        <f>COUNTIFS(G1:G2,"&gt;0")</f>
        <v>0</v>
      </c>
      <c r="H7" s="4" t="s">
        <v>21</v>
      </c>
      <c r="K7">
        <f>COUNTIFS(G1:G2,"&gt;0",S1:S2,"&lt;&gt;TRUE")</f>
        <v>0</v>
      </c>
    </row>
    <row r="8" spans="1:21" x14ac:dyDescent="0.25">
      <c r="A8" s="4" t="s">
        <v>22</v>
      </c>
      <c r="F8">
        <f>COUNTIFS(F1:F2,"&lt;&gt;-1",F1:F2,"&lt;&gt;0",F1:F2,"&lt;2")</f>
        <v>0</v>
      </c>
      <c r="H8" s="4" t="s">
        <v>22</v>
      </c>
      <c r="K8">
        <f>COUNTIFS(F1:F2,"&lt;&gt;-1",F1:F2,"&lt;&gt;0",F1:F2,"&lt;2",R1:R2,"&lt;&gt;TRUE")</f>
        <v>0</v>
      </c>
    </row>
    <row r="9" spans="1:21" x14ac:dyDescent="0.25">
      <c r="A9" s="4" t="s">
        <v>23</v>
      </c>
      <c r="F9">
        <f>COUNTIFS(G1:G2,"&lt;&gt;-1",G1:G2,"&lt;&gt;0",G1:G2,"&lt;2")</f>
        <v>0</v>
      </c>
      <c r="H9" s="4" t="s">
        <v>23</v>
      </c>
      <c r="K9">
        <f>COUNTIFS(G1:G2,"&lt;&gt;-1",G1:G2,"&lt;&gt;0",G1:G2,"&lt;2",S1:S2,"&lt;&gt;TRUE")</f>
        <v>0</v>
      </c>
    </row>
    <row r="10" spans="1:21" x14ac:dyDescent="0.25">
      <c r="A10" s="4" t="s">
        <v>24</v>
      </c>
      <c r="F10">
        <f>COUNTIFS(F1:F2,"=-1")+COUNTIFS(F1:F2,"=-3")</f>
        <v>0</v>
      </c>
      <c r="H10" s="4" t="s">
        <v>24</v>
      </c>
      <c r="K10">
        <f>COUNTIFS(F1:F2,"=-1",R1:R2,"&lt;&gt;TRUE")+COUNTIFS(F1:F2,"=-3",R1:R2,"&lt;&gt;TRUE")</f>
        <v>0</v>
      </c>
    </row>
    <row r="11" spans="1:21" x14ac:dyDescent="0.25">
      <c r="A11" s="4" t="s">
        <v>25</v>
      </c>
      <c r="F11">
        <f>COUNTIFS(G1:G2,"=-1")+COUNTIFS(G1:G2,"=-3")</f>
        <v>0</v>
      </c>
      <c r="H11" s="4" t="s">
        <v>25</v>
      </c>
      <c r="K11">
        <f>COUNTIFS(G1:G2,"=-1",S1:S2,"&lt;&gt;TRUE")+COUNTIFS(G1:G2,"=-3",S1:S2,"&lt;&gt;TRUE")</f>
        <v>0</v>
      </c>
    </row>
    <row r="12" spans="1:21" x14ac:dyDescent="0.25">
      <c r="A12" s="4" t="s">
        <v>26</v>
      </c>
      <c r="F12" s="13" t="s">
        <v>1213</v>
      </c>
      <c r="H12" s="4" t="s">
        <v>26</v>
      </c>
      <c r="K12" s="13" t="s">
        <v>1213</v>
      </c>
    </row>
    <row r="13" spans="1:21" x14ac:dyDescent="0.25">
      <c r="A13" s="4" t="s">
        <v>27</v>
      </c>
      <c r="F13" s="13" t="s">
        <v>1213</v>
      </c>
      <c r="H13" s="4" t="s">
        <v>28</v>
      </c>
      <c r="K13" s="13" t="s">
        <v>1213</v>
      </c>
    </row>
    <row r="14" spans="1:21" x14ac:dyDescent="0.25">
      <c r="A14" s="4" t="s">
        <v>29</v>
      </c>
      <c r="F14" s="13" t="s">
        <v>1213</v>
      </c>
      <c r="H14" s="4" t="s">
        <v>29</v>
      </c>
      <c r="K14" s="13" t="s">
        <v>1213</v>
      </c>
    </row>
    <row r="15" spans="1:21" x14ac:dyDescent="0.25">
      <c r="A15" s="4" t="s">
        <v>30</v>
      </c>
      <c r="F15" s="13" t="s">
        <v>1213</v>
      </c>
      <c r="H15" s="4" t="s">
        <v>30</v>
      </c>
      <c r="K15" s="13" t="s">
        <v>1213</v>
      </c>
    </row>
    <row r="18" spans="1:11" ht="15.75" x14ac:dyDescent="0.25">
      <c r="A18" s="3" t="s">
        <v>31</v>
      </c>
      <c r="H18" s="3" t="s">
        <v>32</v>
      </c>
    </row>
    <row r="19" spans="1:11" x14ac:dyDescent="0.25">
      <c r="A19" s="4" t="s">
        <v>19</v>
      </c>
      <c r="F19">
        <v>0</v>
      </c>
      <c r="H19" s="4" t="s">
        <v>19</v>
      </c>
      <c r="K19">
        <v>0</v>
      </c>
    </row>
    <row r="20" spans="1:11" x14ac:dyDescent="0.25">
      <c r="A20" s="4" t="s">
        <v>20</v>
      </c>
      <c r="F20">
        <f>COUNTIFS(K1:K2,"&gt;0")</f>
        <v>0</v>
      </c>
      <c r="H20" s="4" t="s">
        <v>20</v>
      </c>
      <c r="K20">
        <f>COUNTIFS(K1:K2,"&gt;0",T1:T2,"&lt;&gt;TRUE")</f>
        <v>0</v>
      </c>
    </row>
    <row r="21" spans="1:11" x14ac:dyDescent="0.25">
      <c r="A21" s="4" t="s">
        <v>21</v>
      </c>
      <c r="F21">
        <f>COUNTIFS(L1:L2,"&gt;0")</f>
        <v>0</v>
      </c>
      <c r="H21" s="4" t="s">
        <v>21</v>
      </c>
      <c r="K21">
        <f>COUNTIFS(L1:L2,"&gt;0",U1:U2,"&lt;&gt;TRUE")</f>
        <v>0</v>
      </c>
    </row>
    <row r="22" spans="1:11" x14ac:dyDescent="0.25">
      <c r="A22" s="4" t="s">
        <v>22</v>
      </c>
      <c r="F22">
        <f>COUNTIFS(K1:K2,"&lt;&gt;-1",K1:K2,"&lt;&gt;0",K1:K2,"&lt;2")</f>
        <v>0</v>
      </c>
      <c r="H22" s="4" t="s">
        <v>22</v>
      </c>
      <c r="K22">
        <f>COUNTIFS(K1:K2,"&lt;&gt;-1",K1:K2,"&lt;&gt;0",K1:K2,"&lt;2",T1:T2,"&lt;&gt;TRUE")</f>
        <v>0</v>
      </c>
    </row>
    <row r="23" spans="1:11" x14ac:dyDescent="0.25">
      <c r="A23" s="4" t="s">
        <v>23</v>
      </c>
      <c r="F23">
        <f>COUNTIFS(L1:L2,"&lt;&gt;-1",L1:L2,"&lt;&gt;0",L1:L2,"&lt;2")</f>
        <v>0</v>
      </c>
      <c r="H23" s="4" t="s">
        <v>23</v>
      </c>
      <c r="K23">
        <f>COUNTIFS(L1:L2,"&lt;&gt;-1",L1:L2,"&lt;&gt;0",L1:L2,"&lt;2",U1:U2,"&lt;&gt;TRUE")</f>
        <v>0</v>
      </c>
    </row>
    <row r="24" spans="1:11" x14ac:dyDescent="0.25">
      <c r="A24" s="4" t="s">
        <v>24</v>
      </c>
      <c r="F24">
        <f>COUNTIFS(K1:K2,"=-1")+COUNTIFS(K1:K2,"=-3")</f>
        <v>0</v>
      </c>
      <c r="H24" s="4" t="s">
        <v>24</v>
      </c>
      <c r="K24">
        <f>COUNTIFS(K1:K2,"=-1",T1:T2,"&lt;&gt;TRUE")+COUNTIFS(K1:K2,"=-3",T1:T2,"&lt;&gt;TRUE")</f>
        <v>0</v>
      </c>
    </row>
    <row r="25" spans="1:11" x14ac:dyDescent="0.25">
      <c r="A25" s="4" t="s">
        <v>25</v>
      </c>
      <c r="F25">
        <f>COUNTIFS(L1:L2,"=-1")+COUNTIFS(L1:L2,"=-3")</f>
        <v>0</v>
      </c>
      <c r="H25" s="4" t="s">
        <v>25</v>
      </c>
      <c r="K25">
        <f>COUNTIFS(L1:L2,"=-1",U1:U2,"&lt;&gt;TRUE")+COUNTIFS(L1:L2,"=-3",U1:U2,"&lt;&gt;TRUE")</f>
        <v>0</v>
      </c>
    </row>
    <row r="26" spans="1:11" x14ac:dyDescent="0.25">
      <c r="A26" s="4" t="s">
        <v>26</v>
      </c>
      <c r="F26" s="13" t="s">
        <v>1213</v>
      </c>
      <c r="H26" s="4" t="s">
        <v>26</v>
      </c>
      <c r="K26" s="13" t="s">
        <v>1213</v>
      </c>
    </row>
    <row r="27" spans="1:11" x14ac:dyDescent="0.25">
      <c r="A27" s="4" t="s">
        <v>27</v>
      </c>
      <c r="F27" s="13" t="s">
        <v>1213</v>
      </c>
      <c r="H27" s="4" t="s">
        <v>28</v>
      </c>
      <c r="K27" s="13" t="s">
        <v>1213</v>
      </c>
    </row>
    <row r="28" spans="1:11" x14ac:dyDescent="0.25">
      <c r="A28" s="4" t="s">
        <v>29</v>
      </c>
      <c r="F28" s="13" t="s">
        <v>1213</v>
      </c>
      <c r="H28" s="4" t="s">
        <v>29</v>
      </c>
      <c r="K28" s="13" t="s">
        <v>1213</v>
      </c>
    </row>
    <row r="29" spans="1:11" x14ac:dyDescent="0.25">
      <c r="A29" s="4" t="s">
        <v>30</v>
      </c>
      <c r="F29" s="13" t="s">
        <v>1213</v>
      </c>
      <c r="H29" s="4" t="s">
        <v>30</v>
      </c>
      <c r="K29" s="13" t="s">
        <v>1213</v>
      </c>
    </row>
    <row r="32" spans="1:11" ht="15.75" x14ac:dyDescent="0.25">
      <c r="A32" s="3" t="s">
        <v>33</v>
      </c>
    </row>
    <row r="33" spans="1:1" x14ac:dyDescent="0.25">
      <c r="A33" s="1" t="s">
        <v>34</v>
      </c>
    </row>
    <row r="34" spans="1:1" x14ac:dyDescent="0.25">
      <c r="A34" s="5" t="s">
        <v>35</v>
      </c>
    </row>
    <row r="36" spans="1:1" x14ac:dyDescent="0.25">
      <c r="A36" s="1" t="s">
        <v>36</v>
      </c>
    </row>
    <row r="37" spans="1:1" x14ac:dyDescent="0.25">
      <c r="A37" s="6" t="s">
        <v>37</v>
      </c>
    </row>
    <row r="38" spans="1:1" x14ac:dyDescent="0.25">
      <c r="A38" s="7" t="s">
        <v>38</v>
      </c>
    </row>
    <row r="39" spans="1:1" x14ac:dyDescent="0.25">
      <c r="A39" s="5" t="s">
        <v>39</v>
      </c>
    </row>
    <row r="41" spans="1:1" x14ac:dyDescent="0.25">
      <c r="A41" s="4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48</v>
      </c>
      <c r="B2" s="1" t="s">
        <v>49</v>
      </c>
      <c r="C2" t="s">
        <v>50</v>
      </c>
      <c r="D2" s="1" t="s">
        <v>49</v>
      </c>
      <c r="E2" s="5" t="s">
        <v>51</v>
      </c>
      <c r="F2" s="1">
        <v>2</v>
      </c>
      <c r="G2" s="5">
        <v>-1</v>
      </c>
      <c r="H2" t="s">
        <v>52</v>
      </c>
      <c r="I2" t="s">
        <v>53</v>
      </c>
      <c r="J2" t="s">
        <v>47</v>
      </c>
    </row>
    <row r="3" spans="1:14" x14ac:dyDescent="0.25">
      <c r="A3" t="s">
        <v>48</v>
      </c>
      <c r="B3" s="5" t="s">
        <v>54</v>
      </c>
      <c r="C3" t="s">
        <v>55</v>
      </c>
      <c r="D3" t="s">
        <v>51</v>
      </c>
      <c r="E3" s="5" t="s">
        <v>56</v>
      </c>
      <c r="F3">
        <v>0</v>
      </c>
      <c r="G3" s="5">
        <v>-2</v>
      </c>
      <c r="H3" t="s">
        <v>47</v>
      </c>
      <c r="I3" t="s">
        <v>47</v>
      </c>
      <c r="J3" t="s">
        <v>57</v>
      </c>
      <c r="K3">
        <v>50</v>
      </c>
    </row>
    <row r="4" spans="1:14" x14ac:dyDescent="0.25">
      <c r="A4" t="s">
        <v>48</v>
      </c>
      <c r="B4" s="5" t="s">
        <v>58</v>
      </c>
      <c r="C4" t="s">
        <v>55</v>
      </c>
      <c r="D4" s="5" t="s">
        <v>59</v>
      </c>
      <c r="E4" t="s">
        <v>51</v>
      </c>
      <c r="F4" s="5">
        <v>-2</v>
      </c>
      <c r="G4">
        <v>0</v>
      </c>
      <c r="H4" t="s">
        <v>47</v>
      </c>
      <c r="I4" t="s">
        <v>47</v>
      </c>
      <c r="J4" t="s">
        <v>47</v>
      </c>
    </row>
    <row r="7" spans="1:14" ht="15.75" x14ac:dyDescent="0.25">
      <c r="A7" s="3" t="s">
        <v>17</v>
      </c>
      <c r="H7" s="3" t="s">
        <v>18</v>
      </c>
    </row>
    <row r="8" spans="1:14" x14ac:dyDescent="0.25">
      <c r="A8" s="4" t="s">
        <v>19</v>
      </c>
      <c r="F8">
        <f>COUNTIFS(B2:B4,"&lt;&gt;*_*",B2:B4,"&lt;&gt;")</f>
        <v>1</v>
      </c>
      <c r="H8" s="4" t="s">
        <v>19</v>
      </c>
      <c r="K8">
        <f>COUNTIFS(B2:B4,"&lt;&gt;*_*",B2:B4,"&lt;&gt;",M2:M4,"&lt;&gt;TRUE")</f>
        <v>1</v>
      </c>
    </row>
    <row r="9" spans="1:14" x14ac:dyDescent="0.25">
      <c r="A9" s="4" t="s">
        <v>20</v>
      </c>
      <c r="F9">
        <f>COUNTIFS(F2:F4,"&gt;0")</f>
        <v>1</v>
      </c>
      <c r="H9" s="4" t="s">
        <v>20</v>
      </c>
      <c r="K9">
        <f>COUNTIFS(F2:F4,"&gt;0",M2:M4,"&lt;&gt;TRUE")</f>
        <v>1</v>
      </c>
    </row>
    <row r="10" spans="1:14" x14ac:dyDescent="0.25">
      <c r="A10" s="4" t="s">
        <v>21</v>
      </c>
      <c r="F10">
        <f>COUNTIFS(G2:G4,"&gt;0")</f>
        <v>0</v>
      </c>
      <c r="H10" s="4" t="s">
        <v>21</v>
      </c>
      <c r="K10">
        <f>COUNTIFS(G2:G4,"&gt;0",N2:N4,"&lt;&gt;TRUE")</f>
        <v>0</v>
      </c>
    </row>
    <row r="11" spans="1:14" x14ac:dyDescent="0.25">
      <c r="A11" s="4" t="s">
        <v>22</v>
      </c>
      <c r="F11">
        <f>COUNTIFS(F2:F4,"&lt;&gt;-1",F2:F4,"&lt;&gt;0",F2:F4,"&lt;2")</f>
        <v>1</v>
      </c>
      <c r="H11" s="4" t="s">
        <v>22</v>
      </c>
      <c r="K11">
        <f>COUNTIFS(F2:F4,"&lt;&gt;-1",F2:F4,"&lt;&gt;0",F2:F4,"&lt;2",M2:M4,"&lt;&gt;TRUE")</f>
        <v>1</v>
      </c>
    </row>
    <row r="12" spans="1:14" x14ac:dyDescent="0.25">
      <c r="A12" s="4" t="s">
        <v>23</v>
      </c>
      <c r="F12">
        <f>COUNTIFS(G2:G4,"&lt;&gt;-1",G2:G4,"&lt;&gt;0",G2:G4,"&lt;2")</f>
        <v>1</v>
      </c>
      <c r="H12" s="4" t="s">
        <v>23</v>
      </c>
      <c r="K12">
        <f>COUNTIFS(G2:G4,"&lt;&gt;-1",G2:G4,"&lt;&gt;0",G2:G4,"&lt;2",N2:N4,"&lt;&gt;TRUE")</f>
        <v>1</v>
      </c>
    </row>
    <row r="13" spans="1:14" x14ac:dyDescent="0.25">
      <c r="A13" s="4" t="s">
        <v>24</v>
      </c>
      <c r="F13">
        <f>COUNTIFS(F2:F4,"=-1")+COUNTIFS(F2:F4,"=-3")</f>
        <v>0</v>
      </c>
      <c r="H13" s="4" t="s">
        <v>24</v>
      </c>
      <c r="K13">
        <f>COUNTIFS(F2:F4,"=-1",M2:M4,"&lt;&gt;TRUE")+COUNTIFS(F2:F4,"=-3",M2:M4,"&lt;&gt;TRUE")</f>
        <v>0</v>
      </c>
    </row>
    <row r="14" spans="1:14" x14ac:dyDescent="0.25">
      <c r="A14" s="4" t="s">
        <v>25</v>
      </c>
      <c r="F14">
        <f>COUNTIFS(G2:G4,"=-1")+COUNTIFS(G2:G4,"=-3")</f>
        <v>1</v>
      </c>
      <c r="H14" s="4" t="s">
        <v>25</v>
      </c>
      <c r="K14">
        <f>COUNTIFS(G2:G4,"=-1",N2:N4,"&lt;&gt;TRUE")+COUNTIFS(G2:G4,"=-3",N2:N4,"&lt;&gt;TRUE")</f>
        <v>1</v>
      </c>
    </row>
    <row r="15" spans="1:14" x14ac:dyDescent="0.25">
      <c r="A15" s="4" t="s">
        <v>26</v>
      </c>
      <c r="F15" s="8">
        <f>F9/F8</f>
        <v>1</v>
      </c>
      <c r="H15" s="4" t="s">
        <v>26</v>
      </c>
      <c r="K15" s="8">
        <f>K9/K8</f>
        <v>1</v>
      </c>
    </row>
    <row r="16" spans="1:14" x14ac:dyDescent="0.25">
      <c r="A16" s="4" t="s">
        <v>27</v>
      </c>
      <c r="F16" s="8">
        <f>F10/F8</f>
        <v>0</v>
      </c>
      <c r="H16" s="4" t="s">
        <v>28</v>
      </c>
      <c r="K16" s="8">
        <f>K10/K8</f>
        <v>0</v>
      </c>
    </row>
    <row r="17" spans="1:11" x14ac:dyDescent="0.25">
      <c r="A17" s="4" t="s">
        <v>29</v>
      </c>
      <c r="F17" s="8">
        <f>F9/(F9+F11)</f>
        <v>0.5</v>
      </c>
      <c r="H17" s="4" t="s">
        <v>29</v>
      </c>
      <c r="K17" s="8">
        <f>K9/(K9+K11)</f>
        <v>0.5</v>
      </c>
    </row>
    <row r="18" spans="1:11" x14ac:dyDescent="0.25">
      <c r="A18" s="4" t="s">
        <v>30</v>
      </c>
      <c r="F18" s="8">
        <f>F10/(F10+F12)</f>
        <v>0</v>
      </c>
      <c r="H18" s="4" t="s">
        <v>30</v>
      </c>
      <c r="K18" s="8">
        <f>K10/(K10+K12)</f>
        <v>0</v>
      </c>
    </row>
    <row r="21" spans="1:11" ht="15.75" x14ac:dyDescent="0.25">
      <c r="A21" s="3" t="s">
        <v>33</v>
      </c>
    </row>
    <row r="22" spans="1:11" x14ac:dyDescent="0.25">
      <c r="A22" s="1" t="s">
        <v>34</v>
      </c>
    </row>
    <row r="23" spans="1:11" x14ac:dyDescent="0.25">
      <c r="A23" s="5" t="s">
        <v>35</v>
      </c>
    </row>
    <row r="25" spans="1:11" x14ac:dyDescent="0.25">
      <c r="A25" s="1" t="s">
        <v>36</v>
      </c>
    </row>
    <row r="26" spans="1:11" x14ac:dyDescent="0.25">
      <c r="A26" s="6" t="s">
        <v>37</v>
      </c>
    </row>
    <row r="27" spans="1:11" x14ac:dyDescent="0.25">
      <c r="A27" s="7" t="s">
        <v>38</v>
      </c>
    </row>
    <row r="28" spans="1:11" x14ac:dyDescent="0.25">
      <c r="A28" s="5" t="s">
        <v>39</v>
      </c>
    </row>
    <row r="30" spans="1:11" x14ac:dyDescent="0.25">
      <c r="A30" s="4" t="s">
        <v>40</v>
      </c>
    </row>
    <row r="31" spans="1:11" x14ac:dyDescent="0.25">
      <c r="A31" t="s">
        <v>41</v>
      </c>
    </row>
    <row r="32" spans="1:11" x14ac:dyDescent="0.25">
      <c r="A32" t="s">
        <v>42</v>
      </c>
    </row>
    <row r="33" spans="1:1" x14ac:dyDescent="0.25">
      <c r="A33" t="s">
        <v>43</v>
      </c>
    </row>
    <row r="34" spans="1:1" x14ac:dyDescent="0.25">
      <c r="A34" t="s">
        <v>44</v>
      </c>
    </row>
    <row r="35" spans="1:1" x14ac:dyDescent="0.25">
      <c r="A35" t="s">
        <v>45</v>
      </c>
    </row>
    <row r="36" spans="1:1" x14ac:dyDescent="0.25">
      <c r="A36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60</v>
      </c>
      <c r="B2" s="1" t="s">
        <v>61</v>
      </c>
      <c r="C2" t="s">
        <v>50</v>
      </c>
      <c r="D2" s="5" t="s">
        <v>51</v>
      </c>
      <c r="E2" s="1" t="s">
        <v>61</v>
      </c>
      <c r="F2" s="5">
        <v>-1</v>
      </c>
      <c r="G2" s="1">
        <v>2</v>
      </c>
      <c r="H2" s="1" t="s">
        <v>62</v>
      </c>
      <c r="I2" s="5" t="s">
        <v>51</v>
      </c>
      <c r="J2" s="1" t="s">
        <v>62</v>
      </c>
      <c r="K2" s="5">
        <v>-1</v>
      </c>
      <c r="L2" s="1">
        <v>2</v>
      </c>
      <c r="M2" t="s">
        <v>63</v>
      </c>
      <c r="N2" t="s">
        <v>47</v>
      </c>
      <c r="O2" t="s">
        <v>64</v>
      </c>
      <c r="P2">
        <v>1.1000000000000001</v>
      </c>
    </row>
    <row r="3" spans="1:21" x14ac:dyDescent="0.25">
      <c r="H3" s="5" t="s">
        <v>65</v>
      </c>
      <c r="I3" t="s">
        <v>51</v>
      </c>
      <c r="J3" s="5" t="s">
        <v>66</v>
      </c>
      <c r="K3">
        <v>0</v>
      </c>
      <c r="L3" s="5">
        <v>-2</v>
      </c>
      <c r="M3" t="s">
        <v>47</v>
      </c>
      <c r="N3" t="s">
        <v>47</v>
      </c>
      <c r="O3" t="s">
        <v>64</v>
      </c>
      <c r="P3">
        <v>1.1000000000000001</v>
      </c>
    </row>
    <row r="4" spans="1:21" x14ac:dyDescent="0.25">
      <c r="H4" s="5" t="s">
        <v>67</v>
      </c>
      <c r="I4" t="s">
        <v>51</v>
      </c>
      <c r="J4" s="5" t="s">
        <v>68</v>
      </c>
      <c r="K4">
        <v>0</v>
      </c>
      <c r="L4" s="5">
        <v>-2</v>
      </c>
      <c r="M4" t="s">
        <v>47</v>
      </c>
      <c r="N4" t="s">
        <v>47</v>
      </c>
      <c r="O4" t="s">
        <v>64</v>
      </c>
      <c r="P4">
        <v>1.1000000000000001</v>
      </c>
    </row>
    <row r="7" spans="1:21" ht="15.75" x14ac:dyDescent="0.25">
      <c r="A7" s="3" t="s">
        <v>17</v>
      </c>
      <c r="H7" s="3" t="s">
        <v>18</v>
      </c>
    </row>
    <row r="8" spans="1:21" x14ac:dyDescent="0.25">
      <c r="A8" s="4" t="s">
        <v>19</v>
      </c>
      <c r="F8">
        <f>COUNTIFS(B2:B4,"&lt;&gt;*_*",B2:B4,"&lt;&gt;")</f>
        <v>1</v>
      </c>
      <c r="H8" s="4" t="s">
        <v>19</v>
      </c>
      <c r="K8">
        <f>COUNTIFS(B2:B4,"&lt;&gt;*_*",B2:B4,"&lt;&gt;",R2:R4,"&lt;&gt;TRUE")</f>
        <v>1</v>
      </c>
    </row>
    <row r="9" spans="1:21" x14ac:dyDescent="0.25">
      <c r="A9" s="4" t="s">
        <v>20</v>
      </c>
      <c r="F9">
        <f>COUNTIFS(F2:F4,"&gt;0")</f>
        <v>0</v>
      </c>
      <c r="H9" s="4" t="s">
        <v>20</v>
      </c>
      <c r="K9">
        <f>COUNTIFS(F2:F4,"&gt;0",R2:R4,"&lt;&gt;TRUE")</f>
        <v>0</v>
      </c>
    </row>
    <row r="10" spans="1:21" x14ac:dyDescent="0.25">
      <c r="A10" s="4" t="s">
        <v>21</v>
      </c>
      <c r="F10">
        <f>COUNTIFS(G2:G4,"&gt;0")</f>
        <v>1</v>
      </c>
      <c r="H10" s="4" t="s">
        <v>21</v>
      </c>
      <c r="K10">
        <f>COUNTIFS(G2:G4,"&gt;0",S2:S4,"&lt;&gt;TRUE")</f>
        <v>1</v>
      </c>
    </row>
    <row r="11" spans="1:21" x14ac:dyDescent="0.25">
      <c r="A11" s="4" t="s">
        <v>22</v>
      </c>
      <c r="F11">
        <f>COUNTIFS(F2:F4,"&lt;&gt;-1",F2:F4,"&lt;&gt;0",F2:F4,"&lt;2")</f>
        <v>0</v>
      </c>
      <c r="H11" s="4" t="s">
        <v>22</v>
      </c>
      <c r="K11">
        <f>COUNTIFS(F2:F4,"&lt;&gt;-1",F2:F4,"&lt;&gt;0",F2:F4,"&lt;2",R2:R4,"&lt;&gt;TRUE")</f>
        <v>0</v>
      </c>
    </row>
    <row r="12" spans="1:21" x14ac:dyDescent="0.25">
      <c r="A12" s="4" t="s">
        <v>23</v>
      </c>
      <c r="F12">
        <f>COUNTIFS(G2:G4,"&lt;&gt;-1",G2:G4,"&lt;&gt;0",G2:G4,"&lt;2")</f>
        <v>0</v>
      </c>
      <c r="H12" s="4" t="s">
        <v>23</v>
      </c>
      <c r="K12">
        <f>COUNTIFS(G2:G4,"&lt;&gt;-1",G2:G4,"&lt;&gt;0",G2:G4,"&lt;2",S2:S4,"&lt;&gt;TRUE")</f>
        <v>0</v>
      </c>
    </row>
    <row r="13" spans="1:21" x14ac:dyDescent="0.25">
      <c r="A13" s="4" t="s">
        <v>24</v>
      </c>
      <c r="F13">
        <f>COUNTIFS(F2:F4,"=-1")+COUNTIFS(F2:F4,"=-3")</f>
        <v>1</v>
      </c>
      <c r="H13" s="4" t="s">
        <v>24</v>
      </c>
      <c r="K13">
        <f>COUNTIFS(F2:F4,"=-1",R2:R4,"&lt;&gt;TRUE")+COUNTIFS(F2:F4,"=-3",R2:R4,"&lt;&gt;TRUE")</f>
        <v>1</v>
      </c>
    </row>
    <row r="14" spans="1:21" x14ac:dyDescent="0.25">
      <c r="A14" s="4" t="s">
        <v>25</v>
      </c>
      <c r="F14">
        <f>COUNTIFS(G2:G4,"=-1")+COUNTIFS(G2:G4,"=-3")</f>
        <v>0</v>
      </c>
      <c r="H14" s="4" t="s">
        <v>25</v>
      </c>
      <c r="K14">
        <f>COUNTIFS(G2:G4,"=-1",S2:S4,"&lt;&gt;TRUE")+COUNTIFS(G2:G4,"=-3",S2:S4,"&lt;&gt;TRUE")</f>
        <v>0</v>
      </c>
    </row>
    <row r="15" spans="1:21" x14ac:dyDescent="0.25">
      <c r="A15" s="4" t="s">
        <v>26</v>
      </c>
      <c r="F15" s="8">
        <f>F9/F8</f>
        <v>0</v>
      </c>
      <c r="H15" s="4" t="s">
        <v>26</v>
      </c>
      <c r="K15" s="8">
        <f>K9/K8</f>
        <v>0</v>
      </c>
    </row>
    <row r="16" spans="1:21" x14ac:dyDescent="0.25">
      <c r="A16" s="4" t="s">
        <v>27</v>
      </c>
      <c r="F16" s="8">
        <f>F10/F8</f>
        <v>1</v>
      </c>
      <c r="H16" s="4" t="s">
        <v>28</v>
      </c>
      <c r="K16" s="8">
        <f>K10/K8</f>
        <v>1</v>
      </c>
    </row>
    <row r="17" spans="1:11" x14ac:dyDescent="0.25">
      <c r="A17" s="4" t="s">
        <v>29</v>
      </c>
      <c r="F17" s="13" t="s">
        <v>1213</v>
      </c>
      <c r="H17" s="4" t="s">
        <v>29</v>
      </c>
      <c r="K17" s="13" t="s">
        <v>1213</v>
      </c>
    </row>
    <row r="18" spans="1:11" x14ac:dyDescent="0.25">
      <c r="A18" s="4" t="s">
        <v>30</v>
      </c>
      <c r="F18" s="8">
        <f>F10/(F10+F12)</f>
        <v>1</v>
      </c>
      <c r="H18" s="4" t="s">
        <v>30</v>
      </c>
      <c r="K18" s="8">
        <f>K10/(K10+K12)</f>
        <v>1</v>
      </c>
    </row>
    <row r="21" spans="1:11" ht="15.75" x14ac:dyDescent="0.25">
      <c r="A21" s="3" t="s">
        <v>31</v>
      </c>
      <c r="H21" s="3" t="s">
        <v>32</v>
      </c>
    </row>
    <row r="22" spans="1:11" x14ac:dyDescent="0.25">
      <c r="A22" s="4" t="s">
        <v>19</v>
      </c>
      <c r="F22">
        <f>COUNTIFS(H2:H4,"&lt;&gt;*_FP",H2:H4,"&lt;&gt;",H2:H4,"&lt;&gt;no structure")</f>
        <v>1</v>
      </c>
      <c r="H22" s="4" t="s">
        <v>19</v>
      </c>
      <c r="K22">
        <f>COUNTIFS(H2:H4,"&lt;&gt;*_FP",H2:H4,"&lt;&gt;",H2:H4,"&lt;&gt;no structure",T2:T4,"&lt;&gt;TRUE")</f>
        <v>1</v>
      </c>
    </row>
    <row r="23" spans="1:11" x14ac:dyDescent="0.25">
      <c r="A23" s="4" t="s">
        <v>20</v>
      </c>
      <c r="F23">
        <f>COUNTIFS(K2:K4,"&gt;0")</f>
        <v>0</v>
      </c>
      <c r="H23" s="4" t="s">
        <v>20</v>
      </c>
      <c r="K23">
        <f>COUNTIFS(K2:K4,"&gt;0",T2:T4,"&lt;&gt;TRUE")</f>
        <v>0</v>
      </c>
    </row>
    <row r="24" spans="1:11" x14ac:dyDescent="0.25">
      <c r="A24" s="4" t="s">
        <v>21</v>
      </c>
      <c r="F24">
        <f>COUNTIFS(L2:L4,"&gt;0")</f>
        <v>1</v>
      </c>
      <c r="H24" s="4" t="s">
        <v>21</v>
      </c>
      <c r="K24">
        <f>COUNTIFS(L2:L4,"&gt;0",U2:U4,"&lt;&gt;TRUE")</f>
        <v>1</v>
      </c>
    </row>
    <row r="25" spans="1:11" x14ac:dyDescent="0.25">
      <c r="A25" s="4" t="s">
        <v>22</v>
      </c>
      <c r="F25">
        <f>COUNTIFS(K2:K4,"&lt;&gt;-1",K2:K4,"&lt;&gt;0",K2:K4,"&lt;2")</f>
        <v>0</v>
      </c>
      <c r="H25" s="4" t="s">
        <v>22</v>
      </c>
      <c r="K25">
        <f>COUNTIFS(K2:K4,"&lt;&gt;-1",K2:K4,"&lt;&gt;0",K2:K4,"&lt;2",T2:T4,"&lt;&gt;TRUE")</f>
        <v>0</v>
      </c>
    </row>
    <row r="26" spans="1:11" x14ac:dyDescent="0.25">
      <c r="A26" s="4" t="s">
        <v>23</v>
      </c>
      <c r="F26">
        <f>COUNTIFS(L2:L4,"&lt;&gt;-1",L2:L4,"&lt;&gt;0",L2:L4,"&lt;2")</f>
        <v>2</v>
      </c>
      <c r="H26" s="4" t="s">
        <v>23</v>
      </c>
      <c r="K26">
        <f>COUNTIFS(L2:L4,"&lt;&gt;-1",L2:L4,"&lt;&gt;0",L2:L4,"&lt;2",U2:U4,"&lt;&gt;TRUE")</f>
        <v>2</v>
      </c>
    </row>
    <row r="27" spans="1:11" x14ac:dyDescent="0.25">
      <c r="A27" s="4" t="s">
        <v>24</v>
      </c>
      <c r="F27">
        <f>COUNTIFS(K2:K4,"=-1")+COUNTIFS(K2:K4,"=-3")</f>
        <v>1</v>
      </c>
      <c r="H27" s="4" t="s">
        <v>24</v>
      </c>
      <c r="K27">
        <f>COUNTIFS(K2:K4,"=-1",T2:T4,"&lt;&gt;TRUE")+COUNTIFS(K2:K4,"=-3",T2:T4,"&lt;&gt;TRUE")</f>
        <v>1</v>
      </c>
    </row>
    <row r="28" spans="1:11" x14ac:dyDescent="0.25">
      <c r="A28" s="4" t="s">
        <v>25</v>
      </c>
      <c r="F28">
        <f>COUNTIFS(L2:L4,"=-1")+COUNTIFS(L2:L4,"=-3")</f>
        <v>0</v>
      </c>
      <c r="H28" s="4" t="s">
        <v>25</v>
      </c>
      <c r="K28">
        <f>COUNTIFS(L2:L4,"=-1",U2:U4,"&lt;&gt;TRUE")+COUNTIFS(L2:L4,"=-3",U2:U4,"&lt;&gt;TRUE")</f>
        <v>0</v>
      </c>
    </row>
    <row r="29" spans="1:11" x14ac:dyDescent="0.25">
      <c r="A29" s="4" t="s">
        <v>26</v>
      </c>
      <c r="F29" s="8">
        <f>F23/F22</f>
        <v>0</v>
      </c>
      <c r="H29" s="4" t="s">
        <v>26</v>
      </c>
      <c r="K29" s="8">
        <f>K23/K22</f>
        <v>0</v>
      </c>
    </row>
    <row r="30" spans="1:11" x14ac:dyDescent="0.25">
      <c r="A30" s="4" t="s">
        <v>27</v>
      </c>
      <c r="F30" s="8">
        <f>F24/F22</f>
        <v>1</v>
      </c>
      <c r="H30" s="4" t="s">
        <v>28</v>
      </c>
      <c r="K30" s="8">
        <f>K24/K22</f>
        <v>1</v>
      </c>
    </row>
    <row r="31" spans="1:11" x14ac:dyDescent="0.25">
      <c r="A31" s="4" t="s">
        <v>29</v>
      </c>
      <c r="F31" s="13" t="s">
        <v>1213</v>
      </c>
      <c r="H31" s="4" t="s">
        <v>29</v>
      </c>
      <c r="K31" s="13" t="s">
        <v>1213</v>
      </c>
    </row>
    <row r="32" spans="1:11" x14ac:dyDescent="0.25">
      <c r="A32" s="4" t="s">
        <v>30</v>
      </c>
      <c r="F32" s="8">
        <f>F24/(F24+F26)</f>
        <v>0.33333333333333331</v>
      </c>
      <c r="H32" s="4" t="s">
        <v>30</v>
      </c>
      <c r="K32" s="8">
        <f>K24/(K24+K26)</f>
        <v>0.33333333333333331</v>
      </c>
    </row>
    <row r="35" spans="1:1" ht="15.75" x14ac:dyDescent="0.25">
      <c r="A35" s="3" t="s">
        <v>33</v>
      </c>
    </row>
    <row r="36" spans="1:1" x14ac:dyDescent="0.25">
      <c r="A36" s="1" t="s">
        <v>34</v>
      </c>
    </row>
    <row r="37" spans="1:1" x14ac:dyDescent="0.25">
      <c r="A37" s="5" t="s">
        <v>35</v>
      </c>
    </row>
    <row r="39" spans="1:1" x14ac:dyDescent="0.25">
      <c r="A39" s="1" t="s">
        <v>36</v>
      </c>
    </row>
    <row r="40" spans="1:1" x14ac:dyDescent="0.25">
      <c r="A40" s="6" t="s">
        <v>37</v>
      </c>
    </row>
    <row r="41" spans="1:1" x14ac:dyDescent="0.25">
      <c r="A41" s="7" t="s">
        <v>38</v>
      </c>
    </row>
    <row r="42" spans="1:1" x14ac:dyDescent="0.25">
      <c r="A42" s="5" t="s">
        <v>39</v>
      </c>
    </row>
    <row r="44" spans="1:1" x14ac:dyDescent="0.25">
      <c r="A44" s="4" t="s">
        <v>40</v>
      </c>
    </row>
    <row r="45" spans="1:1" x14ac:dyDescent="0.25">
      <c r="A45" t="s">
        <v>41</v>
      </c>
    </row>
    <row r="46" spans="1:1" x14ac:dyDescent="0.25">
      <c r="A46" t="s">
        <v>42</v>
      </c>
    </row>
    <row r="47" spans="1:1" x14ac:dyDescent="0.25">
      <c r="A47" t="s">
        <v>43</v>
      </c>
    </row>
    <row r="48" spans="1:1" x14ac:dyDescent="0.25">
      <c r="A48" t="s">
        <v>44</v>
      </c>
    </row>
    <row r="49" spans="1:1" x14ac:dyDescent="0.25">
      <c r="A49" t="s">
        <v>45</v>
      </c>
    </row>
    <row r="50" spans="1:1" x14ac:dyDescent="0.25">
      <c r="A50" t="s">
        <v>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2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69</v>
      </c>
      <c r="B2" s="1" t="s">
        <v>70</v>
      </c>
      <c r="C2" t="s">
        <v>55</v>
      </c>
      <c r="D2" t="s">
        <v>71</v>
      </c>
      <c r="E2" t="s">
        <v>51</v>
      </c>
      <c r="F2">
        <v>0</v>
      </c>
      <c r="G2">
        <v>0</v>
      </c>
      <c r="M2" t="s">
        <v>72</v>
      </c>
      <c r="N2" t="s">
        <v>73</v>
      </c>
      <c r="O2" t="s">
        <v>47</v>
      </c>
      <c r="Q2" t="s">
        <v>74</v>
      </c>
    </row>
    <row r="3" spans="1:21" x14ac:dyDescent="0.25">
      <c r="A3" t="s">
        <v>69</v>
      </c>
      <c r="B3" s="1" t="s">
        <v>75</v>
      </c>
      <c r="C3" t="s">
        <v>50</v>
      </c>
      <c r="D3" s="1" t="s">
        <v>75</v>
      </c>
      <c r="E3" s="5" t="s">
        <v>51</v>
      </c>
      <c r="F3" s="1">
        <v>2</v>
      </c>
      <c r="G3" s="5">
        <v>-1</v>
      </c>
      <c r="H3" s="1" t="s">
        <v>76</v>
      </c>
      <c r="I3" s="1" t="s">
        <v>76</v>
      </c>
      <c r="J3" s="5" t="s">
        <v>51</v>
      </c>
      <c r="K3" s="1">
        <v>2</v>
      </c>
      <c r="L3" s="5">
        <v>-1</v>
      </c>
      <c r="M3" t="s">
        <v>77</v>
      </c>
      <c r="N3" t="s">
        <v>78</v>
      </c>
      <c r="O3" t="s">
        <v>47</v>
      </c>
    </row>
    <row r="4" spans="1:21" x14ac:dyDescent="0.25">
      <c r="A4" t="s">
        <v>69</v>
      </c>
      <c r="B4" s="1" t="s">
        <v>79</v>
      </c>
      <c r="C4" t="s">
        <v>55</v>
      </c>
      <c r="D4" t="s">
        <v>75</v>
      </c>
      <c r="E4" t="s">
        <v>51</v>
      </c>
      <c r="F4">
        <v>0</v>
      </c>
      <c r="G4">
        <v>0</v>
      </c>
      <c r="M4" t="s">
        <v>77</v>
      </c>
      <c r="N4" t="s">
        <v>80</v>
      </c>
      <c r="O4" t="s">
        <v>47</v>
      </c>
      <c r="Q4" t="s">
        <v>74</v>
      </c>
      <c r="R4" t="b">
        <v>1</v>
      </c>
      <c r="S4" t="b">
        <v>1</v>
      </c>
    </row>
    <row r="5" spans="1:21" x14ac:dyDescent="0.25">
      <c r="A5" t="s">
        <v>69</v>
      </c>
      <c r="B5" s="1" t="s">
        <v>81</v>
      </c>
      <c r="C5" t="s">
        <v>50</v>
      </c>
      <c r="D5" t="s">
        <v>82</v>
      </c>
      <c r="E5" t="s">
        <v>51</v>
      </c>
      <c r="F5">
        <v>0</v>
      </c>
      <c r="G5">
        <v>0</v>
      </c>
      <c r="M5" t="s">
        <v>83</v>
      </c>
      <c r="N5" t="s">
        <v>84</v>
      </c>
      <c r="O5" t="s">
        <v>47</v>
      </c>
      <c r="Q5" t="s">
        <v>74</v>
      </c>
    </row>
    <row r="6" spans="1:21" x14ac:dyDescent="0.25">
      <c r="A6" t="s">
        <v>69</v>
      </c>
      <c r="B6" s="1" t="s">
        <v>85</v>
      </c>
      <c r="C6" t="s">
        <v>50</v>
      </c>
      <c r="D6" t="s">
        <v>86</v>
      </c>
      <c r="E6" t="s">
        <v>51</v>
      </c>
      <c r="F6">
        <v>0</v>
      </c>
      <c r="G6">
        <v>0</v>
      </c>
      <c r="M6" t="s">
        <v>87</v>
      </c>
      <c r="N6" t="s">
        <v>88</v>
      </c>
      <c r="O6" t="s">
        <v>47</v>
      </c>
      <c r="Q6" t="s">
        <v>74</v>
      </c>
    </row>
    <row r="7" spans="1:21" x14ac:dyDescent="0.25">
      <c r="A7" t="s">
        <v>69</v>
      </c>
      <c r="B7" s="1" t="s">
        <v>89</v>
      </c>
      <c r="C7" t="s">
        <v>55</v>
      </c>
      <c r="D7" t="s">
        <v>90</v>
      </c>
      <c r="E7" t="s">
        <v>51</v>
      </c>
      <c r="F7">
        <v>0</v>
      </c>
      <c r="G7">
        <v>0</v>
      </c>
      <c r="M7" t="s">
        <v>91</v>
      </c>
      <c r="N7" t="s">
        <v>92</v>
      </c>
      <c r="O7" t="s">
        <v>47</v>
      </c>
      <c r="Q7" t="s">
        <v>74</v>
      </c>
    </row>
    <row r="8" spans="1:21" x14ac:dyDescent="0.25">
      <c r="A8" t="s">
        <v>69</v>
      </c>
      <c r="B8" s="1" t="s">
        <v>93</v>
      </c>
      <c r="C8" t="s">
        <v>50</v>
      </c>
      <c r="D8" t="s">
        <v>94</v>
      </c>
      <c r="E8" t="s">
        <v>51</v>
      </c>
      <c r="F8">
        <v>0</v>
      </c>
      <c r="G8">
        <v>0</v>
      </c>
      <c r="M8" t="s">
        <v>95</v>
      </c>
      <c r="N8" t="s">
        <v>96</v>
      </c>
      <c r="O8" t="s">
        <v>47</v>
      </c>
      <c r="Q8" t="s">
        <v>74</v>
      </c>
    </row>
    <row r="9" spans="1:21" x14ac:dyDescent="0.25">
      <c r="A9" t="s">
        <v>69</v>
      </c>
      <c r="B9" s="1" t="s">
        <v>97</v>
      </c>
      <c r="C9" t="s">
        <v>50</v>
      </c>
      <c r="D9" t="s">
        <v>98</v>
      </c>
      <c r="E9" t="s">
        <v>51</v>
      </c>
      <c r="F9">
        <v>0</v>
      </c>
      <c r="G9">
        <v>0</v>
      </c>
      <c r="M9" t="s">
        <v>63</v>
      </c>
      <c r="N9" t="s">
        <v>99</v>
      </c>
      <c r="O9" t="s">
        <v>47</v>
      </c>
      <c r="Q9" t="s">
        <v>74</v>
      </c>
    </row>
    <row r="10" spans="1:21" x14ac:dyDescent="0.25">
      <c r="A10" t="s">
        <v>69</v>
      </c>
      <c r="B10" s="1" t="s">
        <v>100</v>
      </c>
      <c r="C10" t="s">
        <v>50</v>
      </c>
      <c r="D10" s="1" t="s">
        <v>100</v>
      </c>
      <c r="E10" s="5" t="s">
        <v>51</v>
      </c>
      <c r="F10" s="1">
        <v>2</v>
      </c>
      <c r="G10" s="5">
        <v>-1</v>
      </c>
      <c r="M10" t="s">
        <v>101</v>
      </c>
      <c r="N10" t="s">
        <v>102</v>
      </c>
      <c r="O10" t="s">
        <v>47</v>
      </c>
    </row>
    <row r="11" spans="1:21" x14ac:dyDescent="0.25">
      <c r="A11" t="s">
        <v>69</v>
      </c>
      <c r="B11" s="1" t="s">
        <v>103</v>
      </c>
      <c r="C11" t="s">
        <v>50</v>
      </c>
      <c r="D11" s="1" t="s">
        <v>103</v>
      </c>
      <c r="E11" s="5" t="s">
        <v>51</v>
      </c>
      <c r="F11" s="1">
        <v>2</v>
      </c>
      <c r="G11" s="5">
        <v>-1</v>
      </c>
      <c r="H11" s="1" t="s">
        <v>104</v>
      </c>
      <c r="I11" s="1" t="s">
        <v>104</v>
      </c>
      <c r="J11" s="5" t="s">
        <v>51</v>
      </c>
      <c r="K11" s="1">
        <v>2</v>
      </c>
      <c r="L11" s="5">
        <v>-1</v>
      </c>
      <c r="M11" t="s">
        <v>105</v>
      </c>
      <c r="N11" t="s">
        <v>106</v>
      </c>
      <c r="O11" t="s">
        <v>47</v>
      </c>
      <c r="S11" t="b">
        <v>1</v>
      </c>
    </row>
    <row r="12" spans="1:21" x14ac:dyDescent="0.25">
      <c r="A12" t="s">
        <v>69</v>
      </c>
      <c r="B12" s="1" t="s">
        <v>103</v>
      </c>
      <c r="C12" t="s">
        <v>55</v>
      </c>
      <c r="D12" s="5" t="s">
        <v>51</v>
      </c>
      <c r="E12" s="1" t="s">
        <v>103</v>
      </c>
      <c r="F12" s="5">
        <v>-1</v>
      </c>
      <c r="G12" s="1">
        <v>2</v>
      </c>
      <c r="H12" s="5" t="s">
        <v>107</v>
      </c>
      <c r="I12" t="s">
        <v>51</v>
      </c>
      <c r="J12" s="5" t="s">
        <v>108</v>
      </c>
      <c r="K12">
        <v>0</v>
      </c>
      <c r="L12" s="5">
        <v>-2</v>
      </c>
      <c r="M12" t="s">
        <v>47</v>
      </c>
      <c r="N12" t="s">
        <v>47</v>
      </c>
      <c r="O12" t="s">
        <v>109</v>
      </c>
      <c r="P12">
        <v>2.4</v>
      </c>
      <c r="Q12" t="s">
        <v>1214</v>
      </c>
      <c r="R12" t="b">
        <v>1</v>
      </c>
    </row>
    <row r="13" spans="1:21" x14ac:dyDescent="0.25">
      <c r="H13" s="5" t="s">
        <v>110</v>
      </c>
      <c r="I13" t="s">
        <v>51</v>
      </c>
      <c r="J13" s="5" t="s">
        <v>111</v>
      </c>
      <c r="K13">
        <v>0</v>
      </c>
      <c r="L13" s="5">
        <v>-2</v>
      </c>
      <c r="M13" t="s">
        <v>47</v>
      </c>
      <c r="N13" t="s">
        <v>47</v>
      </c>
      <c r="O13" t="s">
        <v>109</v>
      </c>
      <c r="P13">
        <v>2.4</v>
      </c>
      <c r="Q13" t="s">
        <v>1216</v>
      </c>
    </row>
    <row r="14" spans="1:21" x14ac:dyDescent="0.25">
      <c r="H14" s="5" t="s">
        <v>112</v>
      </c>
      <c r="I14" t="s">
        <v>51</v>
      </c>
      <c r="J14" s="5" t="s">
        <v>113</v>
      </c>
      <c r="K14">
        <v>0</v>
      </c>
      <c r="L14" s="5">
        <v>-2</v>
      </c>
      <c r="M14" t="s">
        <v>47</v>
      </c>
      <c r="N14" t="s">
        <v>47</v>
      </c>
      <c r="O14" t="s">
        <v>109</v>
      </c>
      <c r="P14">
        <v>2.4</v>
      </c>
      <c r="Q14" t="s">
        <v>1215</v>
      </c>
    </row>
    <row r="15" spans="1:21" x14ac:dyDescent="0.25">
      <c r="A15" t="s">
        <v>69</v>
      </c>
      <c r="B15" s="1" t="s">
        <v>114</v>
      </c>
      <c r="C15" t="s">
        <v>50</v>
      </c>
      <c r="D15" s="1" t="s">
        <v>114</v>
      </c>
      <c r="E15" s="5" t="s">
        <v>51</v>
      </c>
      <c r="F15" s="1">
        <v>2</v>
      </c>
      <c r="G15" s="5">
        <v>-1</v>
      </c>
      <c r="H15" s="1" t="s">
        <v>115</v>
      </c>
      <c r="I15" s="1" t="s">
        <v>115</v>
      </c>
      <c r="J15" s="5" t="s">
        <v>51</v>
      </c>
      <c r="K15" s="1">
        <v>2</v>
      </c>
      <c r="L15" s="5">
        <v>-1</v>
      </c>
      <c r="M15" t="s">
        <v>116</v>
      </c>
      <c r="N15" t="s">
        <v>117</v>
      </c>
      <c r="O15" t="s">
        <v>47</v>
      </c>
      <c r="Q15" t="s">
        <v>1217</v>
      </c>
      <c r="S15" t="b">
        <v>1</v>
      </c>
      <c r="U15" t="b">
        <v>1</v>
      </c>
    </row>
    <row r="16" spans="1:21" x14ac:dyDescent="0.25">
      <c r="A16" t="s">
        <v>69</v>
      </c>
      <c r="B16" s="1" t="s">
        <v>114</v>
      </c>
      <c r="C16" t="s">
        <v>55</v>
      </c>
      <c r="D16" s="1" t="s">
        <v>114</v>
      </c>
      <c r="E16" s="1" t="s">
        <v>114</v>
      </c>
      <c r="F16" s="1">
        <v>2</v>
      </c>
      <c r="G16" s="1">
        <v>2</v>
      </c>
      <c r="H16" s="1" t="s">
        <v>115</v>
      </c>
      <c r="I16" s="1" t="s">
        <v>115</v>
      </c>
      <c r="J16" s="1" t="s">
        <v>115</v>
      </c>
      <c r="K16" s="1">
        <v>2</v>
      </c>
      <c r="L16" s="1">
        <v>2</v>
      </c>
      <c r="M16" t="s">
        <v>116</v>
      </c>
      <c r="N16" t="s">
        <v>117</v>
      </c>
      <c r="O16" t="s">
        <v>118</v>
      </c>
      <c r="P16">
        <v>6.6</v>
      </c>
      <c r="R16" t="b">
        <v>1</v>
      </c>
      <c r="T16" t="b">
        <v>1</v>
      </c>
    </row>
    <row r="17" spans="1:19" x14ac:dyDescent="0.25">
      <c r="H17" s="5" t="s">
        <v>119</v>
      </c>
      <c r="I17" t="s">
        <v>51</v>
      </c>
      <c r="J17" s="5" t="s">
        <v>120</v>
      </c>
      <c r="K17">
        <v>0</v>
      </c>
      <c r="L17" s="5">
        <v>-2</v>
      </c>
      <c r="M17" t="s">
        <v>47</v>
      </c>
      <c r="N17" t="s">
        <v>47</v>
      </c>
      <c r="O17" t="s">
        <v>121</v>
      </c>
      <c r="P17">
        <v>1.4</v>
      </c>
      <c r="Q17" t="s">
        <v>1215</v>
      </c>
    </row>
    <row r="18" spans="1:19" x14ac:dyDescent="0.25">
      <c r="H18" s="5" t="s">
        <v>122</v>
      </c>
      <c r="I18" t="s">
        <v>51</v>
      </c>
      <c r="J18" s="5" t="s">
        <v>123</v>
      </c>
      <c r="K18">
        <v>0</v>
      </c>
      <c r="L18" s="5">
        <v>-2</v>
      </c>
      <c r="M18" t="s">
        <v>47</v>
      </c>
      <c r="N18" t="s">
        <v>47</v>
      </c>
      <c r="O18" t="s">
        <v>121</v>
      </c>
      <c r="P18">
        <v>4.9000000000000004</v>
      </c>
      <c r="Q18" t="s">
        <v>1218</v>
      </c>
    </row>
    <row r="19" spans="1:19" x14ac:dyDescent="0.25">
      <c r="A19" t="s">
        <v>69</v>
      </c>
      <c r="B19" s="1" t="s">
        <v>124</v>
      </c>
      <c r="C19" t="s">
        <v>50</v>
      </c>
      <c r="D19" s="1" t="s">
        <v>124</v>
      </c>
      <c r="E19" s="5" t="s">
        <v>51</v>
      </c>
      <c r="F19" s="1">
        <v>2</v>
      </c>
      <c r="G19" s="5">
        <v>-1</v>
      </c>
      <c r="H19" s="1" t="s">
        <v>125</v>
      </c>
      <c r="I19" s="1" t="s">
        <v>125</v>
      </c>
      <c r="J19" s="5" t="s">
        <v>51</v>
      </c>
      <c r="K19" s="1">
        <v>2</v>
      </c>
      <c r="L19" s="5">
        <v>-1</v>
      </c>
      <c r="M19" t="s">
        <v>126</v>
      </c>
      <c r="N19" t="s">
        <v>127</v>
      </c>
      <c r="O19" t="s">
        <v>47</v>
      </c>
    </row>
    <row r="20" spans="1:19" x14ac:dyDescent="0.25">
      <c r="A20" t="s">
        <v>69</v>
      </c>
      <c r="B20" s="1" t="s">
        <v>128</v>
      </c>
      <c r="C20" t="s">
        <v>55</v>
      </c>
      <c r="D20" t="s">
        <v>124</v>
      </c>
      <c r="E20" t="s">
        <v>51</v>
      </c>
      <c r="F20">
        <v>0</v>
      </c>
      <c r="G20">
        <v>0</v>
      </c>
      <c r="M20" t="s">
        <v>126</v>
      </c>
      <c r="N20" t="s">
        <v>129</v>
      </c>
      <c r="O20" t="s">
        <v>47</v>
      </c>
      <c r="Q20" t="s">
        <v>74</v>
      </c>
      <c r="R20" t="b">
        <v>1</v>
      </c>
      <c r="S20" t="b">
        <v>1</v>
      </c>
    </row>
    <row r="21" spans="1:19" x14ac:dyDescent="0.25">
      <c r="A21" t="s">
        <v>69</v>
      </c>
      <c r="B21" s="1" t="s">
        <v>130</v>
      </c>
      <c r="C21" t="s">
        <v>50</v>
      </c>
      <c r="D21" t="s">
        <v>131</v>
      </c>
      <c r="E21" t="s">
        <v>51</v>
      </c>
      <c r="F21">
        <v>0</v>
      </c>
      <c r="G21">
        <v>0</v>
      </c>
      <c r="M21" t="s">
        <v>132</v>
      </c>
      <c r="N21" t="s">
        <v>133</v>
      </c>
      <c r="O21" t="s">
        <v>47</v>
      </c>
      <c r="Q21" t="s">
        <v>74</v>
      </c>
    </row>
    <row r="22" spans="1:19" x14ac:dyDescent="0.25">
      <c r="A22" t="s">
        <v>69</v>
      </c>
      <c r="B22" s="1" t="s">
        <v>134</v>
      </c>
      <c r="C22" t="s">
        <v>50</v>
      </c>
      <c r="D22" t="s">
        <v>135</v>
      </c>
      <c r="E22" t="s">
        <v>51</v>
      </c>
      <c r="F22">
        <v>0</v>
      </c>
      <c r="G22">
        <v>0</v>
      </c>
      <c r="M22" t="s">
        <v>136</v>
      </c>
      <c r="N22" t="s">
        <v>137</v>
      </c>
      <c r="O22" t="s">
        <v>47</v>
      </c>
      <c r="Q22" t="s">
        <v>74</v>
      </c>
    </row>
    <row r="23" spans="1:19" x14ac:dyDescent="0.25">
      <c r="A23" t="s">
        <v>69</v>
      </c>
      <c r="B23" s="1" t="s">
        <v>134</v>
      </c>
      <c r="C23" t="s">
        <v>55</v>
      </c>
      <c r="D23" t="s">
        <v>135</v>
      </c>
      <c r="E23" t="s">
        <v>51</v>
      </c>
      <c r="F23">
        <v>0</v>
      </c>
      <c r="G23">
        <v>0</v>
      </c>
      <c r="M23" t="s">
        <v>136</v>
      </c>
      <c r="N23" t="s">
        <v>138</v>
      </c>
      <c r="O23" t="s">
        <v>47</v>
      </c>
      <c r="Q23" t="s">
        <v>74</v>
      </c>
      <c r="R23" t="b">
        <v>1</v>
      </c>
      <c r="S23" t="b">
        <v>1</v>
      </c>
    </row>
    <row r="24" spans="1:19" x14ac:dyDescent="0.25">
      <c r="A24" t="s">
        <v>69</v>
      </c>
      <c r="B24" s="1" t="s">
        <v>139</v>
      </c>
      <c r="C24" t="s">
        <v>50</v>
      </c>
      <c r="D24" s="1" t="s">
        <v>139</v>
      </c>
      <c r="E24" s="5" t="s">
        <v>51</v>
      </c>
      <c r="F24" s="1">
        <v>2</v>
      </c>
      <c r="G24" s="5">
        <v>-1</v>
      </c>
      <c r="H24" s="1" t="s">
        <v>140</v>
      </c>
      <c r="I24" s="1" t="s">
        <v>141</v>
      </c>
      <c r="J24" s="5" t="s">
        <v>51</v>
      </c>
      <c r="K24" s="1">
        <v>2</v>
      </c>
      <c r="L24" s="5">
        <v>-1</v>
      </c>
      <c r="M24" t="s">
        <v>142</v>
      </c>
      <c r="N24" t="s">
        <v>143</v>
      </c>
      <c r="O24" t="s">
        <v>47</v>
      </c>
    </row>
    <row r="25" spans="1:19" x14ac:dyDescent="0.25">
      <c r="A25" t="s">
        <v>69</v>
      </c>
      <c r="B25" s="1" t="s">
        <v>144</v>
      </c>
      <c r="C25" t="s">
        <v>55</v>
      </c>
      <c r="D25" t="s">
        <v>139</v>
      </c>
      <c r="E25" t="s">
        <v>51</v>
      </c>
      <c r="F25">
        <v>0</v>
      </c>
      <c r="G25">
        <v>0</v>
      </c>
      <c r="M25" t="s">
        <v>142</v>
      </c>
      <c r="N25" t="s">
        <v>145</v>
      </c>
      <c r="O25" t="s">
        <v>47</v>
      </c>
      <c r="Q25" t="s">
        <v>74</v>
      </c>
      <c r="R25" t="b">
        <v>1</v>
      </c>
      <c r="S25" t="b">
        <v>1</v>
      </c>
    </row>
    <row r="26" spans="1:19" x14ac:dyDescent="0.25">
      <c r="A26" t="s">
        <v>69</v>
      </c>
      <c r="B26" s="1" t="s">
        <v>146</v>
      </c>
      <c r="C26" t="s">
        <v>50</v>
      </c>
      <c r="D26" t="s">
        <v>147</v>
      </c>
      <c r="E26" t="s">
        <v>51</v>
      </c>
      <c r="F26">
        <v>0</v>
      </c>
      <c r="G26">
        <v>0</v>
      </c>
      <c r="M26" t="s">
        <v>83</v>
      </c>
      <c r="N26" t="s">
        <v>148</v>
      </c>
      <c r="O26" t="s">
        <v>47</v>
      </c>
      <c r="Q26" t="s">
        <v>74</v>
      </c>
    </row>
    <row r="27" spans="1:19" x14ac:dyDescent="0.25">
      <c r="A27" t="s">
        <v>69</v>
      </c>
      <c r="B27" s="1" t="s">
        <v>149</v>
      </c>
      <c r="C27" t="s">
        <v>50</v>
      </c>
      <c r="D27" t="s">
        <v>150</v>
      </c>
      <c r="E27" t="s">
        <v>51</v>
      </c>
      <c r="F27">
        <v>0</v>
      </c>
      <c r="G27">
        <v>0</v>
      </c>
      <c r="M27" t="s">
        <v>151</v>
      </c>
      <c r="N27" t="s">
        <v>152</v>
      </c>
      <c r="O27" t="s">
        <v>47</v>
      </c>
      <c r="Q27" t="s">
        <v>74</v>
      </c>
    </row>
    <row r="28" spans="1:19" x14ac:dyDescent="0.25">
      <c r="A28" t="s">
        <v>69</v>
      </c>
      <c r="B28" s="1" t="s">
        <v>153</v>
      </c>
      <c r="C28" t="s">
        <v>50</v>
      </c>
      <c r="D28" s="1" t="s">
        <v>153</v>
      </c>
      <c r="E28" s="5" t="s">
        <v>51</v>
      </c>
      <c r="F28" s="1">
        <v>2</v>
      </c>
      <c r="G28" s="5">
        <v>-1</v>
      </c>
      <c r="H28" s="1" t="s">
        <v>154</v>
      </c>
      <c r="I28" s="1" t="s">
        <v>154</v>
      </c>
      <c r="J28" s="5" t="s">
        <v>51</v>
      </c>
      <c r="K28" s="1">
        <v>2</v>
      </c>
      <c r="L28" s="5">
        <v>-1</v>
      </c>
      <c r="M28" t="s">
        <v>155</v>
      </c>
      <c r="N28" t="s">
        <v>156</v>
      </c>
      <c r="O28" t="s">
        <v>47</v>
      </c>
      <c r="S28" t="b">
        <v>1</v>
      </c>
    </row>
    <row r="29" spans="1:19" x14ac:dyDescent="0.25">
      <c r="A29" t="s">
        <v>69</v>
      </c>
      <c r="B29" s="1" t="s">
        <v>153</v>
      </c>
      <c r="C29" t="s">
        <v>55</v>
      </c>
      <c r="D29" s="5" t="s">
        <v>51</v>
      </c>
      <c r="E29" s="1" t="s">
        <v>153</v>
      </c>
      <c r="F29" s="5">
        <v>-1</v>
      </c>
      <c r="G29" s="1">
        <v>2</v>
      </c>
      <c r="H29" s="5" t="s">
        <v>157</v>
      </c>
      <c r="I29" t="s">
        <v>51</v>
      </c>
      <c r="J29" s="5" t="s">
        <v>158</v>
      </c>
      <c r="K29">
        <v>0</v>
      </c>
      <c r="L29" s="5">
        <v>-2</v>
      </c>
      <c r="M29" t="s">
        <v>47</v>
      </c>
      <c r="N29" t="s">
        <v>47</v>
      </c>
      <c r="O29" t="s">
        <v>159</v>
      </c>
      <c r="P29">
        <v>2.4</v>
      </c>
      <c r="Q29" t="s">
        <v>1219</v>
      </c>
      <c r="R29" t="b">
        <v>1</v>
      </c>
    </row>
    <row r="30" spans="1:19" x14ac:dyDescent="0.25">
      <c r="H30" s="5" t="s">
        <v>160</v>
      </c>
      <c r="I30" t="s">
        <v>51</v>
      </c>
      <c r="J30" s="5" t="s">
        <v>161</v>
      </c>
      <c r="K30">
        <v>0</v>
      </c>
      <c r="L30" s="5">
        <v>-2</v>
      </c>
      <c r="M30" t="s">
        <v>47</v>
      </c>
      <c r="N30" t="s">
        <v>47</v>
      </c>
      <c r="O30" t="s">
        <v>162</v>
      </c>
      <c r="P30">
        <v>2.4</v>
      </c>
      <c r="Q30" t="s">
        <v>1219</v>
      </c>
    </row>
    <row r="31" spans="1:19" x14ac:dyDescent="0.25">
      <c r="H31" s="5" t="s">
        <v>163</v>
      </c>
      <c r="I31" t="s">
        <v>51</v>
      </c>
      <c r="J31" s="5" t="s">
        <v>164</v>
      </c>
      <c r="K31">
        <v>0</v>
      </c>
      <c r="L31" s="5">
        <v>-2</v>
      </c>
      <c r="M31" t="s">
        <v>47</v>
      </c>
      <c r="N31" t="s">
        <v>47</v>
      </c>
      <c r="O31" t="s">
        <v>159</v>
      </c>
      <c r="P31">
        <v>2.4</v>
      </c>
      <c r="Q31" t="s">
        <v>1219</v>
      </c>
    </row>
    <row r="32" spans="1:19" x14ac:dyDescent="0.25">
      <c r="A32" t="s">
        <v>69</v>
      </c>
      <c r="B32" s="1" t="s">
        <v>165</v>
      </c>
      <c r="C32" t="s">
        <v>50</v>
      </c>
      <c r="D32" s="1" t="s">
        <v>165</v>
      </c>
      <c r="E32" s="5" t="s">
        <v>51</v>
      </c>
      <c r="F32" s="1">
        <v>2</v>
      </c>
      <c r="G32" s="5">
        <v>-1</v>
      </c>
      <c r="H32" s="1" t="s">
        <v>166</v>
      </c>
      <c r="I32" s="1" t="s">
        <v>166</v>
      </c>
      <c r="J32" s="5" t="s">
        <v>51</v>
      </c>
      <c r="K32" s="1">
        <v>2</v>
      </c>
      <c r="L32" s="5">
        <v>-1</v>
      </c>
      <c r="M32" t="s">
        <v>91</v>
      </c>
      <c r="N32" t="s">
        <v>167</v>
      </c>
      <c r="O32" t="s">
        <v>47</v>
      </c>
      <c r="S32" t="b">
        <v>1</v>
      </c>
    </row>
    <row r="33" spans="1:21" x14ac:dyDescent="0.25">
      <c r="A33" t="s">
        <v>69</v>
      </c>
      <c r="B33" s="1" t="s">
        <v>165</v>
      </c>
      <c r="C33" t="s">
        <v>55</v>
      </c>
      <c r="D33" s="1" t="s">
        <v>165</v>
      </c>
      <c r="E33" s="1" t="s">
        <v>165</v>
      </c>
      <c r="F33" s="1">
        <v>2</v>
      </c>
      <c r="G33" s="1">
        <v>2</v>
      </c>
      <c r="H33" s="1" t="s">
        <v>166</v>
      </c>
      <c r="I33" s="1" t="s">
        <v>168</v>
      </c>
      <c r="J33" s="5" t="s">
        <v>51</v>
      </c>
      <c r="K33" s="1">
        <v>2</v>
      </c>
      <c r="L33" s="5">
        <v>-1</v>
      </c>
      <c r="M33" t="s">
        <v>91</v>
      </c>
      <c r="N33" t="s">
        <v>167</v>
      </c>
      <c r="O33" t="s">
        <v>47</v>
      </c>
      <c r="R33" t="b">
        <v>1</v>
      </c>
      <c r="T33" t="b">
        <v>1</v>
      </c>
      <c r="U33" t="b">
        <v>1</v>
      </c>
    </row>
    <row r="34" spans="1:21" x14ac:dyDescent="0.25">
      <c r="H34" s="1" t="s">
        <v>169</v>
      </c>
      <c r="I34" s="5" t="s">
        <v>51</v>
      </c>
      <c r="J34" s="1" t="s">
        <v>169</v>
      </c>
      <c r="K34" s="5">
        <v>-1</v>
      </c>
      <c r="L34" s="1">
        <v>2</v>
      </c>
      <c r="M34" t="s">
        <v>91</v>
      </c>
      <c r="N34" t="s">
        <v>47</v>
      </c>
      <c r="O34" t="s">
        <v>170</v>
      </c>
      <c r="P34">
        <v>1.2</v>
      </c>
      <c r="Q34" t="s">
        <v>1220</v>
      </c>
    </row>
    <row r="35" spans="1:21" x14ac:dyDescent="0.25">
      <c r="A35" t="s">
        <v>69</v>
      </c>
      <c r="B35" s="1" t="s">
        <v>171</v>
      </c>
      <c r="C35" t="s">
        <v>50</v>
      </c>
      <c r="D35" s="1" t="s">
        <v>171</v>
      </c>
      <c r="E35" s="5" t="s">
        <v>51</v>
      </c>
      <c r="F35" s="1">
        <v>2</v>
      </c>
      <c r="G35" s="5">
        <v>-1</v>
      </c>
      <c r="M35" t="s">
        <v>172</v>
      </c>
      <c r="N35" t="s">
        <v>96</v>
      </c>
      <c r="O35" t="s">
        <v>47</v>
      </c>
      <c r="S35" t="b">
        <v>1</v>
      </c>
    </row>
    <row r="36" spans="1:21" x14ac:dyDescent="0.25">
      <c r="A36" t="s">
        <v>69</v>
      </c>
      <c r="B36" s="1" t="s">
        <v>171</v>
      </c>
      <c r="C36" t="s">
        <v>55</v>
      </c>
      <c r="D36" s="1" t="s">
        <v>171</v>
      </c>
      <c r="E36" s="6" t="s">
        <v>171</v>
      </c>
      <c r="F36" s="1">
        <v>2</v>
      </c>
      <c r="G36" s="6">
        <v>1</v>
      </c>
      <c r="H36" s="1" t="s">
        <v>173</v>
      </c>
      <c r="I36" s="5" t="s">
        <v>51</v>
      </c>
      <c r="J36" s="6" t="s">
        <v>174</v>
      </c>
      <c r="K36" s="5">
        <v>-1</v>
      </c>
      <c r="L36" s="6">
        <v>1</v>
      </c>
      <c r="M36" t="s">
        <v>172</v>
      </c>
      <c r="N36" t="s">
        <v>47</v>
      </c>
      <c r="O36" t="s">
        <v>175</v>
      </c>
      <c r="P36">
        <v>1.7</v>
      </c>
      <c r="Q36" t="s">
        <v>1221</v>
      </c>
      <c r="R36" t="b">
        <v>1</v>
      </c>
    </row>
    <row r="37" spans="1:21" x14ac:dyDescent="0.25">
      <c r="H37" s="5" t="s">
        <v>176</v>
      </c>
      <c r="I37" t="s">
        <v>51</v>
      </c>
      <c r="J37" s="5" t="s">
        <v>177</v>
      </c>
      <c r="K37">
        <v>0</v>
      </c>
      <c r="L37" s="5">
        <v>-2</v>
      </c>
      <c r="M37" t="s">
        <v>47</v>
      </c>
      <c r="N37" t="s">
        <v>47</v>
      </c>
      <c r="O37" t="s">
        <v>178</v>
      </c>
      <c r="P37">
        <v>1</v>
      </c>
      <c r="Q37" t="s">
        <v>1222</v>
      </c>
    </row>
    <row r="38" spans="1:21" x14ac:dyDescent="0.25">
      <c r="A38" t="s">
        <v>69</v>
      </c>
      <c r="B38" s="1" t="s">
        <v>179</v>
      </c>
      <c r="C38" t="s">
        <v>50</v>
      </c>
      <c r="D38" s="1" t="s">
        <v>179</v>
      </c>
      <c r="E38" s="1" t="s">
        <v>179</v>
      </c>
      <c r="F38" s="1">
        <v>2</v>
      </c>
      <c r="G38" s="1">
        <v>2</v>
      </c>
      <c r="H38" s="1" t="s">
        <v>180</v>
      </c>
      <c r="I38" s="1" t="s">
        <v>180</v>
      </c>
      <c r="J38" s="1" t="s">
        <v>180</v>
      </c>
      <c r="K38" s="1">
        <v>2</v>
      </c>
      <c r="L38" s="1">
        <v>2</v>
      </c>
      <c r="M38" t="s">
        <v>83</v>
      </c>
      <c r="N38" t="s">
        <v>181</v>
      </c>
      <c r="O38" t="s">
        <v>182</v>
      </c>
      <c r="P38">
        <v>5</v>
      </c>
    </row>
    <row r="39" spans="1:21" x14ac:dyDescent="0.25">
      <c r="H39" s="1" t="s">
        <v>183</v>
      </c>
      <c r="I39" s="1" t="s">
        <v>183</v>
      </c>
      <c r="J39" s="5" t="s">
        <v>51</v>
      </c>
      <c r="K39" s="1">
        <v>2</v>
      </c>
      <c r="L39" s="5">
        <v>-1</v>
      </c>
      <c r="M39" t="s">
        <v>184</v>
      </c>
      <c r="N39" t="s">
        <v>185</v>
      </c>
      <c r="O39" t="s">
        <v>47</v>
      </c>
      <c r="U39" t="b">
        <v>1</v>
      </c>
    </row>
    <row r="40" spans="1:21" x14ac:dyDescent="0.25">
      <c r="A40" t="s">
        <v>69</v>
      </c>
      <c r="B40" s="1" t="s">
        <v>179</v>
      </c>
      <c r="C40" t="s">
        <v>55</v>
      </c>
      <c r="D40" s="1" t="s">
        <v>179</v>
      </c>
      <c r="E40" s="1" t="s">
        <v>179</v>
      </c>
      <c r="F40" s="1">
        <v>2</v>
      </c>
      <c r="G40" s="1">
        <v>2</v>
      </c>
      <c r="H40" s="1" t="s">
        <v>180</v>
      </c>
      <c r="I40" s="5" t="s">
        <v>51</v>
      </c>
      <c r="J40" s="1" t="s">
        <v>180</v>
      </c>
      <c r="K40" s="5">
        <v>-1</v>
      </c>
      <c r="L40" s="1">
        <v>2</v>
      </c>
      <c r="M40" t="s">
        <v>83</v>
      </c>
      <c r="N40" t="s">
        <v>47</v>
      </c>
      <c r="O40" t="s">
        <v>186</v>
      </c>
      <c r="P40">
        <v>2.2000000000000002</v>
      </c>
      <c r="Q40" t="s">
        <v>1224</v>
      </c>
      <c r="R40" t="b">
        <v>1</v>
      </c>
      <c r="S40" t="b">
        <v>1</v>
      </c>
      <c r="T40" t="b">
        <v>1</v>
      </c>
      <c r="U40" t="b">
        <v>1</v>
      </c>
    </row>
    <row r="41" spans="1:21" x14ac:dyDescent="0.25">
      <c r="H41" s="1" t="s">
        <v>183</v>
      </c>
      <c r="I41" s="5" t="s">
        <v>51</v>
      </c>
      <c r="J41" s="1" t="s">
        <v>183</v>
      </c>
      <c r="K41" s="5">
        <v>-1</v>
      </c>
      <c r="L41" s="1">
        <v>2</v>
      </c>
      <c r="M41" t="s">
        <v>184</v>
      </c>
      <c r="N41" t="s">
        <v>47</v>
      </c>
      <c r="O41" t="s">
        <v>187</v>
      </c>
      <c r="P41">
        <v>1.4</v>
      </c>
      <c r="Q41" t="s">
        <v>1223</v>
      </c>
      <c r="T41" t="b">
        <v>1</v>
      </c>
    </row>
    <row r="42" spans="1:21" x14ac:dyDescent="0.25">
      <c r="A42" t="s">
        <v>69</v>
      </c>
      <c r="B42" s="1" t="s">
        <v>188</v>
      </c>
      <c r="C42" t="s">
        <v>50</v>
      </c>
      <c r="D42" s="1" t="s">
        <v>188</v>
      </c>
      <c r="E42" s="5" t="s">
        <v>51</v>
      </c>
      <c r="F42" s="1">
        <v>2</v>
      </c>
      <c r="G42" s="5">
        <v>-1</v>
      </c>
      <c r="M42" t="s">
        <v>189</v>
      </c>
      <c r="N42" t="s">
        <v>190</v>
      </c>
      <c r="O42" t="s">
        <v>47</v>
      </c>
    </row>
    <row r="43" spans="1:21" x14ac:dyDescent="0.25">
      <c r="A43" t="s">
        <v>69</v>
      </c>
      <c r="B43" s="1" t="s">
        <v>191</v>
      </c>
      <c r="C43" t="s">
        <v>50</v>
      </c>
      <c r="D43" t="s">
        <v>192</v>
      </c>
      <c r="E43" t="s">
        <v>51</v>
      </c>
      <c r="F43">
        <v>0</v>
      </c>
      <c r="G43">
        <v>0</v>
      </c>
      <c r="M43" t="s">
        <v>193</v>
      </c>
      <c r="N43" t="s">
        <v>194</v>
      </c>
      <c r="O43" t="s">
        <v>47</v>
      </c>
      <c r="Q43" t="s">
        <v>74</v>
      </c>
    </row>
    <row r="44" spans="1:21" x14ac:dyDescent="0.25">
      <c r="A44" t="s">
        <v>69</v>
      </c>
      <c r="B44" s="5" t="s">
        <v>195</v>
      </c>
      <c r="C44" t="s">
        <v>55</v>
      </c>
      <c r="D44" t="s">
        <v>51</v>
      </c>
      <c r="E44" s="5" t="s">
        <v>196</v>
      </c>
      <c r="F44">
        <v>0</v>
      </c>
      <c r="G44" s="5">
        <v>-2</v>
      </c>
      <c r="H44" s="5" t="s">
        <v>197</v>
      </c>
      <c r="I44" t="s">
        <v>51</v>
      </c>
      <c r="J44" s="5" t="s">
        <v>198</v>
      </c>
      <c r="K44">
        <v>0</v>
      </c>
      <c r="L44" s="5">
        <v>-2</v>
      </c>
      <c r="M44" t="s">
        <v>47</v>
      </c>
      <c r="N44" t="s">
        <v>47</v>
      </c>
      <c r="O44" t="s">
        <v>199</v>
      </c>
      <c r="P44">
        <v>25</v>
      </c>
      <c r="Q44" t="s">
        <v>1225</v>
      </c>
    </row>
    <row r="45" spans="1:21" x14ac:dyDescent="0.25">
      <c r="A45" t="s">
        <v>69</v>
      </c>
      <c r="B45" s="1" t="s">
        <v>200</v>
      </c>
      <c r="C45" t="s">
        <v>50</v>
      </c>
      <c r="D45" t="s">
        <v>201</v>
      </c>
      <c r="E45" t="s">
        <v>51</v>
      </c>
      <c r="F45">
        <v>0</v>
      </c>
      <c r="G45">
        <v>0</v>
      </c>
      <c r="M45" t="s">
        <v>202</v>
      </c>
      <c r="N45" t="s">
        <v>203</v>
      </c>
      <c r="O45" t="s">
        <v>47</v>
      </c>
      <c r="Q45" t="s">
        <v>74</v>
      </c>
    </row>
    <row r="46" spans="1:21" x14ac:dyDescent="0.25">
      <c r="A46" t="s">
        <v>69</v>
      </c>
      <c r="B46" s="1" t="s">
        <v>204</v>
      </c>
      <c r="C46" t="s">
        <v>50</v>
      </c>
      <c r="D46" t="s">
        <v>205</v>
      </c>
      <c r="E46" t="s">
        <v>51</v>
      </c>
      <c r="F46">
        <v>0</v>
      </c>
      <c r="G46">
        <v>0</v>
      </c>
      <c r="M46" t="s">
        <v>206</v>
      </c>
      <c r="N46" t="s">
        <v>207</v>
      </c>
      <c r="O46" t="s">
        <v>47</v>
      </c>
      <c r="Q46" t="s">
        <v>74</v>
      </c>
    </row>
    <row r="47" spans="1:21" x14ac:dyDescent="0.25">
      <c r="A47" t="s">
        <v>69</v>
      </c>
      <c r="B47" s="1" t="s">
        <v>208</v>
      </c>
      <c r="C47" t="s">
        <v>50</v>
      </c>
      <c r="D47" t="s">
        <v>209</v>
      </c>
      <c r="E47" t="s">
        <v>51</v>
      </c>
      <c r="F47">
        <v>0</v>
      </c>
      <c r="G47">
        <v>0</v>
      </c>
      <c r="M47" t="s">
        <v>105</v>
      </c>
      <c r="N47" t="s">
        <v>210</v>
      </c>
      <c r="O47" t="s">
        <v>47</v>
      </c>
      <c r="Q47" t="s">
        <v>74</v>
      </c>
      <c r="S47" t="b">
        <v>1</v>
      </c>
    </row>
    <row r="48" spans="1:21" x14ac:dyDescent="0.25">
      <c r="A48" t="s">
        <v>69</v>
      </c>
      <c r="B48" s="1" t="s">
        <v>208</v>
      </c>
      <c r="C48" t="s">
        <v>55</v>
      </c>
      <c r="D48" t="s">
        <v>51</v>
      </c>
      <c r="E48" s="5" t="s">
        <v>209</v>
      </c>
      <c r="F48">
        <v>0</v>
      </c>
      <c r="G48" s="5">
        <v>-2</v>
      </c>
      <c r="H48" s="5" t="s">
        <v>211</v>
      </c>
      <c r="I48" t="s">
        <v>51</v>
      </c>
      <c r="J48" s="5" t="s">
        <v>212</v>
      </c>
      <c r="K48">
        <v>0</v>
      </c>
      <c r="L48" s="5">
        <v>-2</v>
      </c>
      <c r="M48" t="s">
        <v>47</v>
      </c>
      <c r="N48" t="s">
        <v>47</v>
      </c>
      <c r="O48" t="s">
        <v>213</v>
      </c>
      <c r="P48">
        <v>4.4000000000000004</v>
      </c>
      <c r="Q48" t="s">
        <v>1225</v>
      </c>
      <c r="R48" t="b">
        <v>1</v>
      </c>
    </row>
    <row r="49" spans="1:21" x14ac:dyDescent="0.25">
      <c r="H49" s="5" t="s">
        <v>214</v>
      </c>
      <c r="I49" t="s">
        <v>51</v>
      </c>
      <c r="J49" s="5" t="s">
        <v>215</v>
      </c>
      <c r="K49">
        <v>0</v>
      </c>
      <c r="L49" s="5">
        <v>-2</v>
      </c>
      <c r="M49" t="s">
        <v>47</v>
      </c>
      <c r="N49" t="s">
        <v>47</v>
      </c>
      <c r="O49" t="s">
        <v>213</v>
      </c>
      <c r="P49">
        <v>4.4000000000000004</v>
      </c>
      <c r="Q49" t="s">
        <v>1225</v>
      </c>
    </row>
    <row r="50" spans="1:21" x14ac:dyDescent="0.25">
      <c r="A50" t="s">
        <v>69</v>
      </c>
      <c r="B50" s="1" t="s">
        <v>216</v>
      </c>
      <c r="C50" t="s">
        <v>50</v>
      </c>
      <c r="D50" s="1" t="s">
        <v>216</v>
      </c>
      <c r="E50" s="5" t="s">
        <v>51</v>
      </c>
      <c r="F50" s="1">
        <v>2</v>
      </c>
      <c r="G50" s="5">
        <v>-1</v>
      </c>
      <c r="M50" t="s">
        <v>95</v>
      </c>
      <c r="N50" t="s">
        <v>217</v>
      </c>
      <c r="O50" t="s">
        <v>47</v>
      </c>
    </row>
    <row r="51" spans="1:21" x14ac:dyDescent="0.25">
      <c r="A51" t="s">
        <v>69</v>
      </c>
      <c r="B51" s="1" t="s">
        <v>218</v>
      </c>
      <c r="C51" t="s">
        <v>55</v>
      </c>
      <c r="D51" t="s">
        <v>216</v>
      </c>
      <c r="E51" t="s">
        <v>51</v>
      </c>
      <c r="F51">
        <v>0</v>
      </c>
      <c r="G51">
        <v>0</v>
      </c>
      <c r="M51" t="s">
        <v>95</v>
      </c>
      <c r="N51" t="s">
        <v>217</v>
      </c>
      <c r="O51" t="s">
        <v>47</v>
      </c>
      <c r="Q51" t="s">
        <v>74</v>
      </c>
      <c r="R51" t="b">
        <v>1</v>
      </c>
      <c r="S51" t="b">
        <v>1</v>
      </c>
    </row>
    <row r="52" spans="1:21" x14ac:dyDescent="0.25">
      <c r="A52" t="s">
        <v>69</v>
      </c>
      <c r="B52" s="1" t="s">
        <v>219</v>
      </c>
      <c r="C52" t="s">
        <v>50</v>
      </c>
      <c r="D52" t="s">
        <v>220</v>
      </c>
      <c r="E52" t="s">
        <v>51</v>
      </c>
      <c r="F52">
        <v>0</v>
      </c>
      <c r="G52">
        <v>0</v>
      </c>
      <c r="M52" t="s">
        <v>184</v>
      </c>
      <c r="N52" t="s">
        <v>129</v>
      </c>
      <c r="O52" t="s">
        <v>47</v>
      </c>
      <c r="Q52" t="s">
        <v>74</v>
      </c>
    </row>
    <row r="53" spans="1:21" x14ac:dyDescent="0.25">
      <c r="A53" t="s">
        <v>69</v>
      </c>
      <c r="B53" s="1" t="s">
        <v>221</v>
      </c>
      <c r="C53" t="s">
        <v>50</v>
      </c>
      <c r="D53" s="1" t="s">
        <v>221</v>
      </c>
      <c r="E53" s="5" t="s">
        <v>51</v>
      </c>
      <c r="F53" s="1">
        <v>2</v>
      </c>
      <c r="G53" s="5">
        <v>-1</v>
      </c>
      <c r="M53" t="s">
        <v>222</v>
      </c>
      <c r="N53" t="s">
        <v>223</v>
      </c>
      <c r="O53" t="s">
        <v>47</v>
      </c>
      <c r="S53" t="b">
        <v>1</v>
      </c>
    </row>
    <row r="54" spans="1:21" x14ac:dyDescent="0.25">
      <c r="A54" t="s">
        <v>69</v>
      </c>
      <c r="B54" s="14" t="s">
        <v>221</v>
      </c>
      <c r="C54" t="s">
        <v>55</v>
      </c>
      <c r="D54" s="14" t="s">
        <v>221</v>
      </c>
      <c r="E54" s="14" t="s">
        <v>221</v>
      </c>
      <c r="F54" s="1">
        <v>2</v>
      </c>
      <c r="G54" s="1">
        <v>2</v>
      </c>
      <c r="H54" s="5" t="s">
        <v>225</v>
      </c>
      <c r="I54" t="s">
        <v>51</v>
      </c>
      <c r="J54" s="5" t="s">
        <v>226</v>
      </c>
      <c r="K54">
        <v>0</v>
      </c>
      <c r="L54" s="5">
        <v>-2</v>
      </c>
      <c r="M54" t="s">
        <v>47</v>
      </c>
      <c r="N54" t="s">
        <v>47</v>
      </c>
      <c r="O54" t="s">
        <v>227</v>
      </c>
      <c r="P54">
        <v>1</v>
      </c>
      <c r="Q54" t="s">
        <v>1226</v>
      </c>
      <c r="R54" t="b">
        <v>1</v>
      </c>
    </row>
    <row r="55" spans="1:21" x14ac:dyDescent="0.25">
      <c r="A55" t="s">
        <v>69</v>
      </c>
      <c r="B55" s="1" t="s">
        <v>228</v>
      </c>
      <c r="C55" t="s">
        <v>50</v>
      </c>
      <c r="D55" s="1" t="s">
        <v>228</v>
      </c>
      <c r="E55" s="5" t="s">
        <v>51</v>
      </c>
      <c r="F55" s="1">
        <v>2</v>
      </c>
      <c r="G55" s="5">
        <v>-1</v>
      </c>
      <c r="M55" t="s">
        <v>229</v>
      </c>
      <c r="N55" t="s">
        <v>230</v>
      </c>
      <c r="O55" t="s">
        <v>47</v>
      </c>
      <c r="S55" t="b">
        <v>1</v>
      </c>
    </row>
    <row r="56" spans="1:21" x14ac:dyDescent="0.25">
      <c r="A56" t="s">
        <v>69</v>
      </c>
      <c r="B56" s="1" t="s">
        <v>228</v>
      </c>
      <c r="C56" t="s">
        <v>55</v>
      </c>
      <c r="D56" s="1" t="s">
        <v>228</v>
      </c>
      <c r="E56" s="6" t="s">
        <v>228</v>
      </c>
      <c r="F56" s="1">
        <v>2</v>
      </c>
      <c r="G56" s="6">
        <v>1</v>
      </c>
      <c r="H56" s="1" t="s">
        <v>231</v>
      </c>
      <c r="I56" s="5" t="s">
        <v>51</v>
      </c>
      <c r="J56" s="1" t="s">
        <v>231</v>
      </c>
      <c r="K56" s="5">
        <v>-1</v>
      </c>
      <c r="L56" s="1">
        <v>2</v>
      </c>
      <c r="M56" t="s">
        <v>229</v>
      </c>
      <c r="N56" t="s">
        <v>47</v>
      </c>
      <c r="O56" t="s">
        <v>232</v>
      </c>
      <c r="P56">
        <v>1</v>
      </c>
      <c r="Q56" t="s">
        <v>1231</v>
      </c>
      <c r="R56" t="b">
        <v>1</v>
      </c>
    </row>
    <row r="57" spans="1:21" x14ac:dyDescent="0.25">
      <c r="H57" s="1" t="s">
        <v>233</v>
      </c>
      <c r="I57" s="5" t="s">
        <v>51</v>
      </c>
      <c r="J57" s="5" t="s">
        <v>234</v>
      </c>
      <c r="K57" s="5">
        <v>-1</v>
      </c>
      <c r="L57" s="5">
        <v>-3</v>
      </c>
      <c r="M57" t="s">
        <v>229</v>
      </c>
      <c r="N57" t="s">
        <v>47</v>
      </c>
      <c r="O57" t="s">
        <v>235</v>
      </c>
      <c r="P57">
        <v>2.1</v>
      </c>
      <c r="Q57" t="s">
        <v>1227</v>
      </c>
    </row>
    <row r="58" spans="1:21" x14ac:dyDescent="0.25">
      <c r="H58" s="5" t="s">
        <v>236</v>
      </c>
      <c r="I58" t="s">
        <v>51</v>
      </c>
      <c r="J58" s="5" t="s">
        <v>237</v>
      </c>
      <c r="K58">
        <v>0</v>
      </c>
      <c r="L58" s="5">
        <v>-2</v>
      </c>
      <c r="M58" t="s">
        <v>47</v>
      </c>
      <c r="N58" t="s">
        <v>47</v>
      </c>
      <c r="O58" t="s">
        <v>232</v>
      </c>
      <c r="P58">
        <v>1</v>
      </c>
      <c r="Q58" t="s">
        <v>1228</v>
      </c>
    </row>
    <row r="59" spans="1:21" x14ac:dyDescent="0.25">
      <c r="A59" t="s">
        <v>69</v>
      </c>
      <c r="B59" s="1" t="s">
        <v>61</v>
      </c>
      <c r="C59" t="s">
        <v>50</v>
      </c>
      <c r="D59" s="1" t="s">
        <v>61</v>
      </c>
      <c r="E59" s="5" t="s">
        <v>51</v>
      </c>
      <c r="F59" s="1">
        <v>2</v>
      </c>
      <c r="G59" s="5">
        <v>-1</v>
      </c>
      <c r="M59" t="s">
        <v>238</v>
      </c>
      <c r="N59" t="s">
        <v>239</v>
      </c>
      <c r="O59" t="s">
        <v>47</v>
      </c>
      <c r="S59" t="b">
        <v>1</v>
      </c>
    </row>
    <row r="60" spans="1:21" x14ac:dyDescent="0.25">
      <c r="A60" t="s">
        <v>69</v>
      </c>
      <c r="B60" s="1" t="s">
        <v>61</v>
      </c>
      <c r="C60" t="s">
        <v>55</v>
      </c>
      <c r="D60" s="1" t="s">
        <v>61</v>
      </c>
      <c r="E60" s="1" t="s">
        <v>61</v>
      </c>
      <c r="F60" s="1">
        <v>2</v>
      </c>
      <c r="G60" s="1">
        <v>2</v>
      </c>
      <c r="H60" s="1" t="s">
        <v>62</v>
      </c>
      <c r="I60" s="5" t="s">
        <v>51</v>
      </c>
      <c r="J60" s="1" t="s">
        <v>62</v>
      </c>
      <c r="K60" s="5">
        <v>-1</v>
      </c>
      <c r="L60" s="1">
        <v>2</v>
      </c>
      <c r="M60" t="s">
        <v>238</v>
      </c>
      <c r="N60" t="s">
        <v>47</v>
      </c>
      <c r="O60" t="s">
        <v>240</v>
      </c>
      <c r="P60">
        <v>5.8</v>
      </c>
      <c r="Q60" t="s">
        <v>1230</v>
      </c>
      <c r="R60" t="b">
        <v>1</v>
      </c>
    </row>
    <row r="61" spans="1:21" x14ac:dyDescent="0.25">
      <c r="H61" s="1" t="s">
        <v>66</v>
      </c>
      <c r="I61" s="5" t="s">
        <v>51</v>
      </c>
      <c r="J61" s="1" t="s">
        <v>66</v>
      </c>
      <c r="K61" s="5">
        <v>-1</v>
      </c>
      <c r="L61" s="1">
        <v>2</v>
      </c>
      <c r="M61" t="s">
        <v>238</v>
      </c>
      <c r="N61" t="s">
        <v>47</v>
      </c>
      <c r="O61" t="s">
        <v>241</v>
      </c>
      <c r="P61">
        <v>1.1000000000000001</v>
      </c>
      <c r="Q61" t="s">
        <v>1229</v>
      </c>
    </row>
    <row r="62" spans="1:21" x14ac:dyDescent="0.25">
      <c r="H62" s="5" t="s">
        <v>67</v>
      </c>
      <c r="I62" t="s">
        <v>51</v>
      </c>
      <c r="J62" s="5" t="s">
        <v>68</v>
      </c>
      <c r="K62">
        <v>0</v>
      </c>
      <c r="L62" s="5">
        <v>-2</v>
      </c>
      <c r="M62" t="s">
        <v>47</v>
      </c>
      <c r="N62" t="s">
        <v>47</v>
      </c>
      <c r="O62" t="s">
        <v>241</v>
      </c>
      <c r="P62">
        <v>1.1000000000000001</v>
      </c>
      <c r="Q62" t="s">
        <v>1232</v>
      </c>
    </row>
    <row r="63" spans="1:21" x14ac:dyDescent="0.25">
      <c r="A63" t="s">
        <v>69</v>
      </c>
      <c r="B63" s="1" t="s">
        <v>242</v>
      </c>
      <c r="C63" t="s">
        <v>50</v>
      </c>
      <c r="D63" s="1" t="s">
        <v>242</v>
      </c>
      <c r="E63" s="5" t="s">
        <v>51</v>
      </c>
      <c r="F63" s="1">
        <v>2</v>
      </c>
      <c r="G63" s="5">
        <v>-1</v>
      </c>
      <c r="H63" s="1" t="s">
        <v>243</v>
      </c>
      <c r="I63" s="1" t="s">
        <v>243</v>
      </c>
      <c r="J63" s="5" t="s">
        <v>51</v>
      </c>
      <c r="K63" s="1">
        <v>2</v>
      </c>
      <c r="L63" s="5">
        <v>-1</v>
      </c>
      <c r="M63" t="s">
        <v>72</v>
      </c>
      <c r="N63" t="s">
        <v>244</v>
      </c>
      <c r="O63" t="s">
        <v>47</v>
      </c>
      <c r="S63" t="b">
        <v>1</v>
      </c>
      <c r="U63" t="b">
        <v>1</v>
      </c>
    </row>
    <row r="64" spans="1:21" x14ac:dyDescent="0.25">
      <c r="A64" t="s">
        <v>69</v>
      </c>
      <c r="B64" s="1" t="s">
        <v>242</v>
      </c>
      <c r="C64" t="s">
        <v>55</v>
      </c>
      <c r="D64" s="1" t="s">
        <v>242</v>
      </c>
      <c r="E64" s="1" t="s">
        <v>242</v>
      </c>
      <c r="F64" s="1">
        <v>2</v>
      </c>
      <c r="G64" s="1">
        <v>2</v>
      </c>
      <c r="H64" s="1" t="s">
        <v>243</v>
      </c>
      <c r="I64" s="5" t="s">
        <v>51</v>
      </c>
      <c r="J64" s="1" t="s">
        <v>243</v>
      </c>
      <c r="K64" s="5">
        <v>-1</v>
      </c>
      <c r="L64" s="1">
        <v>2</v>
      </c>
      <c r="M64" t="s">
        <v>72</v>
      </c>
      <c r="N64" t="s">
        <v>47</v>
      </c>
      <c r="O64" t="s">
        <v>245</v>
      </c>
      <c r="P64">
        <v>1.6</v>
      </c>
      <c r="Q64" t="s">
        <v>1233</v>
      </c>
      <c r="R64" t="b">
        <v>1</v>
      </c>
      <c r="T64" t="b">
        <v>1</v>
      </c>
    </row>
    <row r="65" spans="1:19" x14ac:dyDescent="0.25">
      <c r="H65" s="1" t="s">
        <v>246</v>
      </c>
      <c r="I65" s="5" t="s">
        <v>51</v>
      </c>
      <c r="J65" s="1" t="s">
        <v>246</v>
      </c>
      <c r="K65" s="5">
        <v>-1</v>
      </c>
      <c r="L65" s="1">
        <v>2</v>
      </c>
      <c r="M65" t="s">
        <v>72</v>
      </c>
      <c r="N65" t="s">
        <v>47</v>
      </c>
      <c r="O65" t="s">
        <v>247</v>
      </c>
      <c r="P65">
        <v>1</v>
      </c>
      <c r="Q65" t="s">
        <v>1234</v>
      </c>
    </row>
    <row r="66" spans="1:19" x14ac:dyDescent="0.25">
      <c r="H66" s="5" t="s">
        <v>248</v>
      </c>
      <c r="I66" t="s">
        <v>51</v>
      </c>
      <c r="J66" s="5" t="s">
        <v>249</v>
      </c>
      <c r="K66">
        <v>0</v>
      </c>
      <c r="L66" s="5">
        <v>-2</v>
      </c>
      <c r="M66" t="s">
        <v>47</v>
      </c>
      <c r="N66" t="s">
        <v>47</v>
      </c>
      <c r="O66" t="s">
        <v>247</v>
      </c>
      <c r="P66">
        <v>1</v>
      </c>
      <c r="Q66" t="s">
        <v>1235</v>
      </c>
    </row>
    <row r="67" spans="1:19" x14ac:dyDescent="0.25">
      <c r="A67" t="s">
        <v>69</v>
      </c>
      <c r="B67" s="1" t="s">
        <v>250</v>
      </c>
      <c r="C67" t="s">
        <v>50</v>
      </c>
      <c r="D67" s="1" t="s">
        <v>250</v>
      </c>
      <c r="E67" s="5" t="s">
        <v>51</v>
      </c>
      <c r="F67" s="1">
        <v>2</v>
      </c>
      <c r="G67" s="5">
        <v>-1</v>
      </c>
      <c r="M67" t="s">
        <v>251</v>
      </c>
      <c r="N67" t="s">
        <v>252</v>
      </c>
      <c r="O67" t="s">
        <v>47</v>
      </c>
      <c r="S67" t="b">
        <v>1</v>
      </c>
    </row>
    <row r="68" spans="1:19" x14ac:dyDescent="0.25">
      <c r="A68" t="s">
        <v>69</v>
      </c>
      <c r="B68" s="1" t="s">
        <v>250</v>
      </c>
      <c r="C68" t="s">
        <v>55</v>
      </c>
      <c r="D68" s="1" t="s">
        <v>250</v>
      </c>
      <c r="E68" s="1" t="s">
        <v>250</v>
      </c>
      <c r="F68" s="1">
        <v>2</v>
      </c>
      <c r="G68" s="1">
        <v>2</v>
      </c>
      <c r="H68" s="1" t="s">
        <v>253</v>
      </c>
      <c r="I68" s="5" t="s">
        <v>51</v>
      </c>
      <c r="J68" s="1" t="s">
        <v>253</v>
      </c>
      <c r="K68" s="5">
        <v>-1</v>
      </c>
      <c r="L68" s="1">
        <v>2</v>
      </c>
      <c r="M68" t="s">
        <v>251</v>
      </c>
      <c r="N68" t="s">
        <v>47</v>
      </c>
      <c r="O68" t="s">
        <v>254</v>
      </c>
      <c r="P68">
        <v>1.2</v>
      </c>
      <c r="R68" t="b">
        <v>1</v>
      </c>
    </row>
    <row r="69" spans="1:19" x14ac:dyDescent="0.25">
      <c r="H69" s="1" t="s">
        <v>255</v>
      </c>
      <c r="I69" s="5" t="s">
        <v>51</v>
      </c>
      <c r="J69" s="1" t="s">
        <v>255</v>
      </c>
      <c r="K69" s="5">
        <v>-1</v>
      </c>
      <c r="L69" s="1">
        <v>2</v>
      </c>
      <c r="M69" t="s">
        <v>251</v>
      </c>
      <c r="N69" t="s">
        <v>47</v>
      </c>
      <c r="O69" t="s">
        <v>256</v>
      </c>
      <c r="P69">
        <v>2.2000000000000002</v>
      </c>
      <c r="Q69" t="s">
        <v>1237</v>
      </c>
    </row>
    <row r="70" spans="1:19" x14ac:dyDescent="0.25">
      <c r="H70" s="5" t="s">
        <v>257</v>
      </c>
      <c r="I70" t="s">
        <v>51</v>
      </c>
      <c r="J70" s="5" t="s">
        <v>258</v>
      </c>
      <c r="K70">
        <v>0</v>
      </c>
      <c r="L70" s="5">
        <v>-2</v>
      </c>
      <c r="M70" t="s">
        <v>47</v>
      </c>
      <c r="N70" t="s">
        <v>47</v>
      </c>
      <c r="O70" t="s">
        <v>254</v>
      </c>
      <c r="P70">
        <v>1.2</v>
      </c>
      <c r="Q70" t="s">
        <v>1236</v>
      </c>
    </row>
    <row r="71" spans="1:19" x14ac:dyDescent="0.25">
      <c r="A71" t="s">
        <v>69</v>
      </c>
      <c r="B71" s="1" t="s">
        <v>259</v>
      </c>
      <c r="C71" t="s">
        <v>50</v>
      </c>
      <c r="D71" s="1" t="s">
        <v>259</v>
      </c>
      <c r="E71" s="5" t="s">
        <v>51</v>
      </c>
      <c r="F71" s="1">
        <v>2</v>
      </c>
      <c r="G71" s="5">
        <v>-1</v>
      </c>
      <c r="M71" t="s">
        <v>132</v>
      </c>
      <c r="N71" t="s">
        <v>133</v>
      </c>
      <c r="O71" t="s">
        <v>47</v>
      </c>
    </row>
    <row r="72" spans="1:19" x14ac:dyDescent="0.25">
      <c r="A72" t="s">
        <v>69</v>
      </c>
      <c r="B72" s="1" t="s">
        <v>260</v>
      </c>
      <c r="C72" t="s">
        <v>55</v>
      </c>
      <c r="D72" t="s">
        <v>259</v>
      </c>
      <c r="E72" t="s">
        <v>51</v>
      </c>
      <c r="F72">
        <v>0</v>
      </c>
      <c r="G72">
        <v>0</v>
      </c>
      <c r="M72" t="s">
        <v>132</v>
      </c>
      <c r="N72" t="s">
        <v>133</v>
      </c>
      <c r="O72" t="s">
        <v>47</v>
      </c>
      <c r="Q72" t="s">
        <v>74</v>
      </c>
      <c r="R72" t="b">
        <v>1</v>
      </c>
      <c r="S72" t="b">
        <v>1</v>
      </c>
    </row>
    <row r="73" spans="1:19" x14ac:dyDescent="0.25">
      <c r="A73" t="s">
        <v>69</v>
      </c>
      <c r="B73" s="5" t="s">
        <v>261</v>
      </c>
      <c r="C73" t="s">
        <v>55</v>
      </c>
      <c r="D73" t="s">
        <v>51</v>
      </c>
      <c r="E73" s="5" t="s">
        <v>262</v>
      </c>
      <c r="F73">
        <v>0</v>
      </c>
      <c r="G73" s="5">
        <v>-2</v>
      </c>
      <c r="H73" s="5" t="s">
        <v>263</v>
      </c>
      <c r="I73" t="s">
        <v>51</v>
      </c>
      <c r="J73" s="5" t="s">
        <v>264</v>
      </c>
      <c r="K73">
        <v>0</v>
      </c>
      <c r="L73" s="5">
        <v>-2</v>
      </c>
      <c r="M73" t="s">
        <v>47</v>
      </c>
      <c r="N73" t="s">
        <v>47</v>
      </c>
      <c r="O73" t="s">
        <v>265</v>
      </c>
      <c r="P73">
        <v>6.3</v>
      </c>
      <c r="Q73" t="s">
        <v>1238</v>
      </c>
    </row>
    <row r="74" spans="1:19" x14ac:dyDescent="0.25">
      <c r="H74" s="5" t="s">
        <v>266</v>
      </c>
      <c r="I74" t="s">
        <v>51</v>
      </c>
      <c r="J74" s="5" t="s">
        <v>267</v>
      </c>
      <c r="K74">
        <v>0</v>
      </c>
      <c r="L74" s="5">
        <v>-2</v>
      </c>
      <c r="M74" t="s">
        <v>47</v>
      </c>
      <c r="N74" t="s">
        <v>47</v>
      </c>
      <c r="O74" t="s">
        <v>265</v>
      </c>
      <c r="P74">
        <v>6.3</v>
      </c>
      <c r="Q74" t="s">
        <v>1238</v>
      </c>
    </row>
    <row r="75" spans="1:19" x14ac:dyDescent="0.25">
      <c r="A75" t="s">
        <v>69</v>
      </c>
      <c r="B75" s="5" t="s">
        <v>268</v>
      </c>
      <c r="C75" t="s">
        <v>55</v>
      </c>
      <c r="D75" t="s">
        <v>51</v>
      </c>
      <c r="E75" s="5" t="s">
        <v>269</v>
      </c>
      <c r="F75">
        <v>0</v>
      </c>
      <c r="G75" s="5">
        <v>-2</v>
      </c>
      <c r="H75" s="5" t="s">
        <v>270</v>
      </c>
      <c r="I75" t="s">
        <v>51</v>
      </c>
      <c r="J75" s="5" t="s">
        <v>271</v>
      </c>
      <c r="K75">
        <v>0</v>
      </c>
      <c r="L75" s="5">
        <v>-2</v>
      </c>
      <c r="M75" t="s">
        <v>47</v>
      </c>
      <c r="N75" t="s">
        <v>47</v>
      </c>
      <c r="O75" t="s">
        <v>272</v>
      </c>
      <c r="P75">
        <v>25</v>
      </c>
      <c r="Q75" t="s">
        <v>1238</v>
      </c>
    </row>
    <row r="76" spans="1:19" x14ac:dyDescent="0.25">
      <c r="A76" t="s">
        <v>69</v>
      </c>
      <c r="B76" s="1" t="s">
        <v>273</v>
      </c>
      <c r="C76" t="s">
        <v>55</v>
      </c>
      <c r="D76" t="s">
        <v>51</v>
      </c>
      <c r="E76" s="5" t="s">
        <v>274</v>
      </c>
      <c r="F76">
        <v>0</v>
      </c>
      <c r="G76" s="5">
        <v>-2</v>
      </c>
      <c r="H76" s="5" t="s">
        <v>275</v>
      </c>
      <c r="I76" t="s">
        <v>51</v>
      </c>
      <c r="J76" s="5" t="s">
        <v>276</v>
      </c>
      <c r="K76">
        <v>0</v>
      </c>
      <c r="L76" s="5">
        <v>-2</v>
      </c>
      <c r="M76" t="s">
        <v>47</v>
      </c>
      <c r="N76" t="s">
        <v>47</v>
      </c>
      <c r="O76" t="s">
        <v>277</v>
      </c>
      <c r="P76">
        <v>8.1999999999999993</v>
      </c>
      <c r="Q76" t="s">
        <v>1238</v>
      </c>
    </row>
    <row r="77" spans="1:19" x14ac:dyDescent="0.25">
      <c r="H77" s="5" t="s">
        <v>278</v>
      </c>
      <c r="I77" t="s">
        <v>51</v>
      </c>
      <c r="J77" s="5" t="s">
        <v>279</v>
      </c>
      <c r="K77">
        <v>0</v>
      </c>
      <c r="L77" s="5">
        <v>-2</v>
      </c>
      <c r="M77" t="s">
        <v>47</v>
      </c>
      <c r="N77" t="s">
        <v>47</v>
      </c>
      <c r="O77" t="s">
        <v>277</v>
      </c>
      <c r="P77">
        <v>8.1999999999999993</v>
      </c>
      <c r="Q77" t="s">
        <v>1238</v>
      </c>
    </row>
    <row r="78" spans="1:19" x14ac:dyDescent="0.25">
      <c r="H78" s="5" t="s">
        <v>280</v>
      </c>
      <c r="I78" t="s">
        <v>51</v>
      </c>
      <c r="J78" s="5" t="s">
        <v>281</v>
      </c>
      <c r="K78">
        <v>0</v>
      </c>
      <c r="L78" s="5">
        <v>-2</v>
      </c>
      <c r="M78" t="s">
        <v>47</v>
      </c>
      <c r="N78" t="s">
        <v>47</v>
      </c>
      <c r="O78" t="s">
        <v>277</v>
      </c>
      <c r="P78">
        <v>8.1999999999999993</v>
      </c>
      <c r="Q78" t="s">
        <v>1238</v>
      </c>
    </row>
    <row r="79" spans="1:19" x14ac:dyDescent="0.25">
      <c r="A79" t="s">
        <v>69</v>
      </c>
      <c r="B79" s="1" t="s">
        <v>282</v>
      </c>
      <c r="C79" t="s">
        <v>50</v>
      </c>
      <c r="D79" s="1" t="s">
        <v>282</v>
      </c>
      <c r="E79" s="5" t="s">
        <v>51</v>
      </c>
      <c r="F79" s="1">
        <v>2</v>
      </c>
      <c r="G79" s="5">
        <v>-1</v>
      </c>
      <c r="M79" t="s">
        <v>229</v>
      </c>
      <c r="N79" t="s">
        <v>283</v>
      </c>
      <c r="O79" t="s">
        <v>47</v>
      </c>
    </row>
    <row r="80" spans="1:19" x14ac:dyDescent="0.25">
      <c r="A80" t="s">
        <v>69</v>
      </c>
      <c r="B80" s="1" t="s">
        <v>284</v>
      </c>
      <c r="C80" t="s">
        <v>55</v>
      </c>
      <c r="D80" t="s">
        <v>51</v>
      </c>
      <c r="E80" s="5" t="s">
        <v>282</v>
      </c>
      <c r="F80">
        <v>0</v>
      </c>
      <c r="G80" s="5">
        <v>-2</v>
      </c>
      <c r="H80" s="5" t="s">
        <v>285</v>
      </c>
      <c r="I80" t="s">
        <v>51</v>
      </c>
      <c r="J80" s="5" t="s">
        <v>286</v>
      </c>
      <c r="K80">
        <v>0</v>
      </c>
      <c r="L80" s="5">
        <v>-2</v>
      </c>
      <c r="M80" t="s">
        <v>47</v>
      </c>
      <c r="N80" t="s">
        <v>47</v>
      </c>
      <c r="O80" t="s">
        <v>287</v>
      </c>
      <c r="P80">
        <v>7.8</v>
      </c>
      <c r="Q80" t="s">
        <v>1238</v>
      </c>
      <c r="R80" t="b">
        <v>1</v>
      </c>
    </row>
    <row r="81" spans="1:19" x14ac:dyDescent="0.25">
      <c r="A81" t="s">
        <v>69</v>
      </c>
      <c r="B81" s="1" t="s">
        <v>288</v>
      </c>
      <c r="C81" t="s">
        <v>55</v>
      </c>
      <c r="D81" t="s">
        <v>51</v>
      </c>
      <c r="E81" s="5" t="s">
        <v>289</v>
      </c>
      <c r="F81">
        <v>0</v>
      </c>
      <c r="G81" s="5">
        <v>-2</v>
      </c>
      <c r="H81" s="5" t="s">
        <v>290</v>
      </c>
      <c r="I81" t="s">
        <v>51</v>
      </c>
      <c r="J81" s="5" t="s">
        <v>291</v>
      </c>
      <c r="K81">
        <v>0</v>
      </c>
      <c r="L81" s="5">
        <v>-2</v>
      </c>
      <c r="M81" t="s">
        <v>47</v>
      </c>
      <c r="N81" t="s">
        <v>47</v>
      </c>
      <c r="O81" t="s">
        <v>292</v>
      </c>
      <c r="P81">
        <v>7.2</v>
      </c>
      <c r="Q81" t="s">
        <v>1238</v>
      </c>
    </row>
    <row r="82" spans="1:19" x14ac:dyDescent="0.25">
      <c r="H82" s="5" t="s">
        <v>293</v>
      </c>
      <c r="I82" t="s">
        <v>51</v>
      </c>
      <c r="J82" s="5" t="s">
        <v>294</v>
      </c>
      <c r="K82">
        <v>0</v>
      </c>
      <c r="L82" s="5">
        <v>-2</v>
      </c>
      <c r="M82" t="s">
        <v>47</v>
      </c>
      <c r="N82" t="s">
        <v>47</v>
      </c>
      <c r="O82" t="s">
        <v>292</v>
      </c>
      <c r="P82">
        <v>7.2</v>
      </c>
      <c r="Q82" t="s">
        <v>1238</v>
      </c>
    </row>
    <row r="83" spans="1:19" x14ac:dyDescent="0.25">
      <c r="A83" t="s">
        <v>69</v>
      </c>
      <c r="B83" s="1" t="s">
        <v>296</v>
      </c>
      <c r="C83" t="s">
        <v>55</v>
      </c>
      <c r="D83" t="s">
        <v>295</v>
      </c>
      <c r="E83" t="s">
        <v>51</v>
      </c>
      <c r="F83">
        <v>0</v>
      </c>
      <c r="G83">
        <v>0</v>
      </c>
      <c r="M83" t="s">
        <v>72</v>
      </c>
      <c r="N83" t="s">
        <v>297</v>
      </c>
      <c r="O83" t="s">
        <v>47</v>
      </c>
      <c r="Q83" t="s">
        <v>74</v>
      </c>
      <c r="R83" t="b">
        <v>1</v>
      </c>
      <c r="S83" t="b">
        <v>1</v>
      </c>
    </row>
    <row r="84" spans="1:19" x14ac:dyDescent="0.25">
      <c r="A84" t="s">
        <v>69</v>
      </c>
      <c r="B84" s="1" t="s">
        <v>298</v>
      </c>
      <c r="C84" t="s">
        <v>50</v>
      </c>
      <c r="D84" t="s">
        <v>299</v>
      </c>
      <c r="E84" t="s">
        <v>51</v>
      </c>
      <c r="F84">
        <v>0</v>
      </c>
      <c r="G84">
        <v>0</v>
      </c>
      <c r="M84" t="s">
        <v>300</v>
      </c>
      <c r="N84" t="s">
        <v>301</v>
      </c>
      <c r="O84" t="s">
        <v>47</v>
      </c>
      <c r="Q84" t="s">
        <v>74</v>
      </c>
    </row>
    <row r="85" spans="1:19" x14ac:dyDescent="0.25">
      <c r="A85" t="s">
        <v>69</v>
      </c>
      <c r="B85" s="1" t="s">
        <v>302</v>
      </c>
      <c r="C85" t="s">
        <v>50</v>
      </c>
      <c r="D85" t="s">
        <v>303</v>
      </c>
      <c r="E85" t="s">
        <v>51</v>
      </c>
      <c r="F85">
        <v>0</v>
      </c>
      <c r="G85">
        <v>0</v>
      </c>
      <c r="M85" t="s">
        <v>304</v>
      </c>
      <c r="N85" t="s">
        <v>305</v>
      </c>
      <c r="O85" t="s">
        <v>47</v>
      </c>
      <c r="Q85" t="s">
        <v>74</v>
      </c>
    </row>
    <row r="86" spans="1:19" x14ac:dyDescent="0.25">
      <c r="A86" t="s">
        <v>69</v>
      </c>
      <c r="B86" s="1" t="s">
        <v>302</v>
      </c>
      <c r="C86" t="s">
        <v>55</v>
      </c>
      <c r="D86" t="s">
        <v>303</v>
      </c>
      <c r="E86" t="s">
        <v>51</v>
      </c>
      <c r="F86">
        <v>0</v>
      </c>
      <c r="G86">
        <v>0</v>
      </c>
      <c r="M86" t="s">
        <v>304</v>
      </c>
      <c r="N86" t="s">
        <v>306</v>
      </c>
      <c r="O86" t="s">
        <v>47</v>
      </c>
      <c r="Q86" t="s">
        <v>74</v>
      </c>
      <c r="R86" t="b">
        <v>1</v>
      </c>
      <c r="S86" t="b">
        <v>1</v>
      </c>
    </row>
    <row r="87" spans="1:19" x14ac:dyDescent="0.25">
      <c r="A87" t="s">
        <v>69</v>
      </c>
      <c r="B87" s="1" t="s">
        <v>307</v>
      </c>
      <c r="C87" t="s">
        <v>50</v>
      </c>
      <c r="D87" t="s">
        <v>308</v>
      </c>
      <c r="E87" t="s">
        <v>51</v>
      </c>
      <c r="F87">
        <v>0</v>
      </c>
      <c r="G87">
        <v>0</v>
      </c>
      <c r="M87" t="s">
        <v>101</v>
      </c>
      <c r="N87" t="s">
        <v>138</v>
      </c>
      <c r="O87" t="s">
        <v>47</v>
      </c>
      <c r="Q87" t="s">
        <v>74</v>
      </c>
    </row>
    <row r="88" spans="1:19" x14ac:dyDescent="0.25">
      <c r="A88" t="s">
        <v>69</v>
      </c>
      <c r="B88" s="1" t="s">
        <v>309</v>
      </c>
      <c r="C88" t="s">
        <v>55</v>
      </c>
      <c r="D88" t="s">
        <v>310</v>
      </c>
      <c r="E88" t="s">
        <v>51</v>
      </c>
      <c r="F88">
        <v>0</v>
      </c>
      <c r="G88">
        <v>0</v>
      </c>
      <c r="M88" t="s">
        <v>311</v>
      </c>
      <c r="N88" t="s">
        <v>312</v>
      </c>
      <c r="O88" t="s">
        <v>47</v>
      </c>
      <c r="Q88" t="s">
        <v>74</v>
      </c>
    </row>
    <row r="89" spans="1:19" x14ac:dyDescent="0.25">
      <c r="A89" t="s">
        <v>69</v>
      </c>
      <c r="B89" s="1" t="s">
        <v>313</v>
      </c>
      <c r="C89" t="s">
        <v>50</v>
      </c>
      <c r="D89" s="1" t="s">
        <v>313</v>
      </c>
      <c r="E89" s="5" t="s">
        <v>51</v>
      </c>
      <c r="F89" s="1">
        <v>2</v>
      </c>
      <c r="G89" s="5">
        <v>-1</v>
      </c>
      <c r="H89" s="1" t="s">
        <v>314</v>
      </c>
      <c r="I89" s="1" t="s">
        <v>315</v>
      </c>
      <c r="J89" s="5" t="s">
        <v>51</v>
      </c>
      <c r="K89" s="1">
        <v>2</v>
      </c>
      <c r="L89" s="5">
        <v>-1</v>
      </c>
      <c r="M89" t="s">
        <v>142</v>
      </c>
      <c r="N89" t="s">
        <v>316</v>
      </c>
      <c r="O89" t="s">
        <v>47</v>
      </c>
      <c r="S89" t="b">
        <v>1</v>
      </c>
    </row>
    <row r="90" spans="1:19" x14ac:dyDescent="0.25">
      <c r="A90" t="s">
        <v>69</v>
      </c>
      <c r="B90" s="1" t="s">
        <v>313</v>
      </c>
      <c r="C90" t="s">
        <v>55</v>
      </c>
      <c r="D90" s="1" t="s">
        <v>313</v>
      </c>
      <c r="E90" s="1" t="s">
        <v>313</v>
      </c>
      <c r="F90" s="1">
        <v>2</v>
      </c>
      <c r="G90" s="1">
        <v>2</v>
      </c>
      <c r="H90" s="1" t="s">
        <v>317</v>
      </c>
      <c r="I90" s="1" t="s">
        <v>318</v>
      </c>
      <c r="J90" s="5" t="s">
        <v>51</v>
      </c>
      <c r="K90" s="1">
        <v>2</v>
      </c>
      <c r="L90" s="5">
        <v>-1</v>
      </c>
      <c r="M90" t="s">
        <v>142</v>
      </c>
      <c r="N90" t="s">
        <v>316</v>
      </c>
      <c r="O90" t="s">
        <v>47</v>
      </c>
      <c r="R90" t="b">
        <v>1</v>
      </c>
    </row>
    <row r="91" spans="1:19" x14ac:dyDescent="0.25">
      <c r="H91" s="5" t="s">
        <v>319</v>
      </c>
      <c r="I91" t="s">
        <v>51</v>
      </c>
      <c r="J91" s="5" t="s">
        <v>320</v>
      </c>
      <c r="K91">
        <v>0</v>
      </c>
      <c r="L91" s="5">
        <v>-2</v>
      </c>
      <c r="M91" t="s">
        <v>47</v>
      </c>
      <c r="N91" t="s">
        <v>47</v>
      </c>
      <c r="O91" t="s">
        <v>321</v>
      </c>
      <c r="P91">
        <v>5.4</v>
      </c>
    </row>
    <row r="92" spans="1:19" x14ac:dyDescent="0.25">
      <c r="A92" t="s">
        <v>69</v>
      </c>
      <c r="B92" s="1" t="s">
        <v>322</v>
      </c>
      <c r="C92" t="s">
        <v>50</v>
      </c>
      <c r="D92" s="1" t="s">
        <v>322</v>
      </c>
      <c r="E92" s="5" t="s">
        <v>51</v>
      </c>
      <c r="F92" s="1">
        <v>2</v>
      </c>
      <c r="G92" s="5">
        <v>-1</v>
      </c>
      <c r="H92" s="1" t="s">
        <v>323</v>
      </c>
      <c r="I92" s="1" t="s">
        <v>323</v>
      </c>
      <c r="J92" s="5" t="s">
        <v>51</v>
      </c>
      <c r="K92" s="1">
        <v>2</v>
      </c>
      <c r="L92" s="5">
        <v>-1</v>
      </c>
      <c r="M92" t="s">
        <v>83</v>
      </c>
      <c r="N92" t="s">
        <v>324</v>
      </c>
      <c r="O92" t="s">
        <v>47</v>
      </c>
    </row>
    <row r="93" spans="1:19" x14ac:dyDescent="0.25">
      <c r="A93" t="s">
        <v>69</v>
      </c>
      <c r="B93" s="1" t="s">
        <v>325</v>
      </c>
      <c r="C93" t="s">
        <v>55</v>
      </c>
      <c r="D93" t="s">
        <v>322</v>
      </c>
      <c r="E93" t="s">
        <v>51</v>
      </c>
      <c r="F93">
        <v>0</v>
      </c>
      <c r="G93">
        <v>0</v>
      </c>
      <c r="M93" t="s">
        <v>83</v>
      </c>
      <c r="N93" t="s">
        <v>84</v>
      </c>
      <c r="O93" t="s">
        <v>47</v>
      </c>
      <c r="Q93" t="s">
        <v>74</v>
      </c>
      <c r="R93" t="b">
        <v>1</v>
      </c>
      <c r="S93" t="b">
        <v>1</v>
      </c>
    </row>
    <row r="94" spans="1:19" x14ac:dyDescent="0.25">
      <c r="A94" t="s">
        <v>69</v>
      </c>
      <c r="B94" s="1" t="s">
        <v>326</v>
      </c>
      <c r="C94" t="s">
        <v>50</v>
      </c>
      <c r="D94" s="1" t="s">
        <v>326</v>
      </c>
      <c r="E94" s="5" t="s">
        <v>51</v>
      </c>
      <c r="F94" s="1">
        <v>2</v>
      </c>
      <c r="G94" s="5">
        <v>-1</v>
      </c>
      <c r="H94" s="1" t="s">
        <v>327</v>
      </c>
      <c r="I94" s="1" t="s">
        <v>327</v>
      </c>
      <c r="J94" s="5" t="s">
        <v>51</v>
      </c>
      <c r="K94" s="1">
        <v>2</v>
      </c>
      <c r="L94" s="5">
        <v>-1</v>
      </c>
      <c r="M94" t="s">
        <v>193</v>
      </c>
      <c r="N94" t="s">
        <v>328</v>
      </c>
      <c r="O94" t="s">
        <v>47</v>
      </c>
    </row>
    <row r="95" spans="1:19" x14ac:dyDescent="0.25">
      <c r="A95" t="s">
        <v>69</v>
      </c>
      <c r="B95" s="1" t="s">
        <v>329</v>
      </c>
      <c r="C95" t="s">
        <v>55</v>
      </c>
      <c r="D95" t="s">
        <v>326</v>
      </c>
      <c r="E95" t="s">
        <v>51</v>
      </c>
      <c r="F95">
        <v>0</v>
      </c>
      <c r="G95">
        <v>0</v>
      </c>
      <c r="M95" t="s">
        <v>193</v>
      </c>
      <c r="N95" t="s">
        <v>330</v>
      </c>
      <c r="O95" t="s">
        <v>47</v>
      </c>
      <c r="Q95" t="s">
        <v>74</v>
      </c>
      <c r="R95" t="b">
        <v>1</v>
      </c>
      <c r="S95" t="b">
        <v>1</v>
      </c>
    </row>
    <row r="96" spans="1:19" x14ac:dyDescent="0.25">
      <c r="A96" t="s">
        <v>69</v>
      </c>
      <c r="B96" s="1" t="s">
        <v>331</v>
      </c>
      <c r="C96" t="s">
        <v>50</v>
      </c>
      <c r="D96" t="s">
        <v>332</v>
      </c>
      <c r="E96" t="s">
        <v>51</v>
      </c>
      <c r="F96">
        <v>0</v>
      </c>
      <c r="G96">
        <v>0</v>
      </c>
      <c r="M96" t="s">
        <v>333</v>
      </c>
      <c r="N96" t="s">
        <v>334</v>
      </c>
      <c r="O96" t="s">
        <v>47</v>
      </c>
      <c r="Q96" t="s">
        <v>74</v>
      </c>
      <c r="S96" t="b">
        <v>1</v>
      </c>
    </row>
    <row r="97" spans="1:18" x14ac:dyDescent="0.25">
      <c r="A97" t="s">
        <v>69</v>
      </c>
      <c r="B97" s="1" t="s">
        <v>331</v>
      </c>
      <c r="C97" t="s">
        <v>55</v>
      </c>
      <c r="D97" t="s">
        <v>51</v>
      </c>
      <c r="E97" s="5" t="s">
        <v>332</v>
      </c>
      <c r="F97">
        <v>0</v>
      </c>
      <c r="G97" s="5">
        <v>-2</v>
      </c>
      <c r="H97" s="5" t="s">
        <v>335</v>
      </c>
      <c r="I97" t="s">
        <v>51</v>
      </c>
      <c r="J97" s="5" t="s">
        <v>336</v>
      </c>
      <c r="K97">
        <v>0</v>
      </c>
      <c r="L97" s="5">
        <v>-2</v>
      </c>
      <c r="M97" t="s">
        <v>47</v>
      </c>
      <c r="N97" t="s">
        <v>47</v>
      </c>
      <c r="O97" t="s">
        <v>337</v>
      </c>
      <c r="P97">
        <v>5.5</v>
      </c>
      <c r="Q97" t="s">
        <v>1238</v>
      </c>
      <c r="R97" t="b">
        <v>1</v>
      </c>
    </row>
    <row r="98" spans="1:18" x14ac:dyDescent="0.25">
      <c r="H98" s="5" t="s">
        <v>338</v>
      </c>
      <c r="I98" t="s">
        <v>51</v>
      </c>
      <c r="J98" s="5" t="s">
        <v>339</v>
      </c>
      <c r="K98">
        <v>0</v>
      </c>
      <c r="L98" s="5">
        <v>-2</v>
      </c>
      <c r="M98" t="s">
        <v>47</v>
      </c>
      <c r="N98" t="s">
        <v>47</v>
      </c>
      <c r="O98" t="s">
        <v>337</v>
      </c>
      <c r="P98">
        <v>5.5</v>
      </c>
      <c r="Q98" t="s">
        <v>1238</v>
      </c>
    </row>
    <row r="99" spans="1:18" x14ac:dyDescent="0.25">
      <c r="A99" t="s">
        <v>69</v>
      </c>
      <c r="B99" s="5" t="s">
        <v>340</v>
      </c>
      <c r="C99" t="s">
        <v>55</v>
      </c>
      <c r="D99" t="s">
        <v>51</v>
      </c>
      <c r="E99" s="5" t="s">
        <v>341</v>
      </c>
      <c r="F99">
        <v>0</v>
      </c>
      <c r="G99" s="5">
        <v>-2</v>
      </c>
      <c r="H99" s="5" t="s">
        <v>342</v>
      </c>
      <c r="I99" t="s">
        <v>51</v>
      </c>
      <c r="J99" s="5" t="s">
        <v>343</v>
      </c>
      <c r="K99">
        <v>0</v>
      </c>
      <c r="L99" s="5">
        <v>-2</v>
      </c>
      <c r="M99" t="s">
        <v>47</v>
      </c>
      <c r="N99" t="s">
        <v>47</v>
      </c>
      <c r="O99" t="s">
        <v>344</v>
      </c>
      <c r="P99">
        <v>34</v>
      </c>
      <c r="Q99" t="s">
        <v>1238</v>
      </c>
    </row>
    <row r="100" spans="1:18" x14ac:dyDescent="0.25">
      <c r="H100" s="5" t="s">
        <v>345</v>
      </c>
      <c r="I100" t="s">
        <v>51</v>
      </c>
      <c r="J100" s="5" t="s">
        <v>346</v>
      </c>
      <c r="K100">
        <v>0</v>
      </c>
      <c r="L100" s="5">
        <v>-2</v>
      </c>
      <c r="M100" t="s">
        <v>47</v>
      </c>
      <c r="N100" t="s">
        <v>47</v>
      </c>
      <c r="O100" t="s">
        <v>347</v>
      </c>
      <c r="P100">
        <v>16.5</v>
      </c>
      <c r="Q100" t="s">
        <v>1238</v>
      </c>
    </row>
    <row r="101" spans="1:18" x14ac:dyDescent="0.25">
      <c r="A101" t="s">
        <v>69</v>
      </c>
      <c r="B101" s="5" t="s">
        <v>348</v>
      </c>
      <c r="C101" t="s">
        <v>55</v>
      </c>
      <c r="D101" t="s">
        <v>51</v>
      </c>
      <c r="E101" s="5" t="s">
        <v>349</v>
      </c>
      <c r="F101">
        <v>0</v>
      </c>
      <c r="G101" s="5">
        <v>-2</v>
      </c>
      <c r="H101" s="5" t="s">
        <v>350</v>
      </c>
      <c r="I101" t="s">
        <v>51</v>
      </c>
      <c r="J101" s="5" t="s">
        <v>351</v>
      </c>
      <c r="K101">
        <v>0</v>
      </c>
      <c r="L101" s="5">
        <v>-2</v>
      </c>
      <c r="M101" t="s">
        <v>47</v>
      </c>
      <c r="N101" t="s">
        <v>47</v>
      </c>
      <c r="O101" t="s">
        <v>352</v>
      </c>
      <c r="P101">
        <v>4</v>
      </c>
      <c r="Q101" t="s">
        <v>1238</v>
      </c>
    </row>
    <row r="102" spans="1:18" x14ac:dyDescent="0.25">
      <c r="A102" t="s">
        <v>69</v>
      </c>
      <c r="B102" s="1" t="s">
        <v>353</v>
      </c>
      <c r="C102" t="s">
        <v>50</v>
      </c>
      <c r="D102" t="s">
        <v>354</v>
      </c>
      <c r="E102" t="s">
        <v>51</v>
      </c>
      <c r="F102">
        <v>0</v>
      </c>
      <c r="G102">
        <v>0</v>
      </c>
      <c r="M102" t="s">
        <v>105</v>
      </c>
      <c r="N102" t="s">
        <v>355</v>
      </c>
      <c r="O102" t="s">
        <v>47</v>
      </c>
      <c r="Q102" t="s">
        <v>74</v>
      </c>
    </row>
    <row r="103" spans="1:18" x14ac:dyDescent="0.25">
      <c r="A103" t="s">
        <v>69</v>
      </c>
      <c r="B103" s="1" t="s">
        <v>356</v>
      </c>
      <c r="C103" t="s">
        <v>50</v>
      </c>
      <c r="D103" t="s">
        <v>357</v>
      </c>
      <c r="E103" t="s">
        <v>51</v>
      </c>
      <c r="F103">
        <v>0</v>
      </c>
      <c r="G103">
        <v>0</v>
      </c>
      <c r="M103" t="s">
        <v>358</v>
      </c>
      <c r="N103" t="s">
        <v>359</v>
      </c>
      <c r="O103" t="s">
        <v>47</v>
      </c>
      <c r="Q103" t="s">
        <v>74</v>
      </c>
    </row>
    <row r="104" spans="1:18" x14ac:dyDescent="0.25">
      <c r="A104" t="s">
        <v>69</v>
      </c>
      <c r="B104" s="1" t="s">
        <v>360</v>
      </c>
      <c r="C104" t="s">
        <v>50</v>
      </c>
      <c r="D104" t="s">
        <v>361</v>
      </c>
      <c r="E104" t="s">
        <v>51</v>
      </c>
      <c r="F104">
        <v>0</v>
      </c>
      <c r="G104">
        <v>0</v>
      </c>
      <c r="M104" t="s">
        <v>184</v>
      </c>
      <c r="N104" t="s">
        <v>301</v>
      </c>
      <c r="O104" t="s">
        <v>47</v>
      </c>
      <c r="Q104" t="s">
        <v>74</v>
      </c>
    </row>
    <row r="105" spans="1:18" x14ac:dyDescent="0.25">
      <c r="A105" t="s">
        <v>69</v>
      </c>
      <c r="B105" s="1" t="s">
        <v>362</v>
      </c>
      <c r="C105" t="s">
        <v>50</v>
      </c>
      <c r="D105" s="1" t="s">
        <v>362</v>
      </c>
      <c r="E105" s="5" t="s">
        <v>51</v>
      </c>
      <c r="F105" s="1">
        <v>2</v>
      </c>
      <c r="G105" s="5">
        <v>-1</v>
      </c>
      <c r="M105" t="s">
        <v>132</v>
      </c>
      <c r="N105" t="s">
        <v>363</v>
      </c>
      <c r="O105" t="s">
        <v>47</v>
      </c>
    </row>
    <row r="106" spans="1:18" x14ac:dyDescent="0.25">
      <c r="A106" t="s">
        <v>69</v>
      </c>
      <c r="B106" s="1" t="s">
        <v>364</v>
      </c>
      <c r="C106" t="s">
        <v>50</v>
      </c>
      <c r="D106" t="s">
        <v>365</v>
      </c>
      <c r="E106" t="s">
        <v>51</v>
      </c>
      <c r="F106">
        <v>0</v>
      </c>
      <c r="G106">
        <v>0</v>
      </c>
      <c r="M106" t="s">
        <v>189</v>
      </c>
      <c r="N106" t="s">
        <v>366</v>
      </c>
      <c r="O106" t="s">
        <v>47</v>
      </c>
      <c r="Q106" t="s">
        <v>74</v>
      </c>
    </row>
    <row r="109" spans="1:18" ht="15.75" x14ac:dyDescent="0.25">
      <c r="A109" s="3" t="s">
        <v>17</v>
      </c>
      <c r="H109" s="3" t="s">
        <v>18</v>
      </c>
    </row>
    <row r="110" spans="1:18" x14ac:dyDescent="0.25">
      <c r="A110" s="4" t="s">
        <v>19</v>
      </c>
      <c r="F110">
        <f>COUNTIFS(B2:B106,"&lt;&gt;*_*",B2:B106,"&lt;&gt;")</f>
        <v>35</v>
      </c>
      <c r="H110" s="4" t="s">
        <v>19</v>
      </c>
      <c r="K110">
        <f>COUNTIFS(B2:B106,"&lt;&gt;*_*",B2:B106,"&lt;&gt;",R2:R106,"&lt;&gt;TRUE")</f>
        <v>23</v>
      </c>
    </row>
    <row r="111" spans="1:18" x14ac:dyDescent="0.25">
      <c r="A111" s="4" t="s">
        <v>20</v>
      </c>
      <c r="F111">
        <f>COUNTIFS(F2:F106,"&gt;0")</f>
        <v>33</v>
      </c>
      <c r="H111" s="4" t="s">
        <v>20</v>
      </c>
      <c r="K111">
        <f>COUNTIFS(F2:F106,"&gt;0",R2:R106,"&lt;&gt;TRUE")</f>
        <v>23</v>
      </c>
    </row>
    <row r="112" spans="1:18" x14ac:dyDescent="0.25">
      <c r="A112" s="4" t="s">
        <v>21</v>
      </c>
      <c r="F112">
        <f>COUNTIFS(G2:G106,"&gt;0")</f>
        <v>13</v>
      </c>
      <c r="H112" s="4" t="s">
        <v>21</v>
      </c>
      <c r="K112">
        <f>COUNTIFS(G2:G106,"&gt;0",S2:S106,"&lt;&gt;TRUE")</f>
        <v>12</v>
      </c>
    </row>
    <row r="113" spans="1:11" x14ac:dyDescent="0.25">
      <c r="A113" s="4" t="s">
        <v>22</v>
      </c>
      <c r="F113">
        <f>COUNTIFS(F2:F106,"&lt;&gt;-1",F2:F106,"&lt;&gt;0",F2:F106,"&lt;2")</f>
        <v>0</v>
      </c>
      <c r="H113" s="4" t="s">
        <v>22</v>
      </c>
      <c r="K113">
        <f>COUNTIFS(F2:F106,"&lt;&gt;-1",F2:F106,"&lt;&gt;0",F2:F106,"&lt;2",R2:R106,"&lt;&gt;TRUE")</f>
        <v>0</v>
      </c>
    </row>
    <row r="114" spans="1:11" x14ac:dyDescent="0.25">
      <c r="A114" s="4" t="s">
        <v>23</v>
      </c>
      <c r="F114">
        <f>COUNTIFS(G2:G106,"&lt;&gt;-1",G2:G106,"&lt;&gt;0",G2:G106,"&lt;2")</f>
        <v>12</v>
      </c>
      <c r="H114" s="4" t="s">
        <v>23</v>
      </c>
      <c r="K114">
        <f>COUNTIFS(G2:G106,"&lt;&gt;-1",G2:G106,"&lt;&gt;0",G2:G106,"&lt;2",S2:S106,"&lt;&gt;TRUE")</f>
        <v>12</v>
      </c>
    </row>
    <row r="115" spans="1:11" x14ac:dyDescent="0.25">
      <c r="A115" s="4" t="s">
        <v>24</v>
      </c>
      <c r="F115">
        <f>COUNTIFS(F2:F106,"=-1")+COUNTIFS(F2:F106,"=-3")</f>
        <v>2</v>
      </c>
      <c r="H115" s="4" t="s">
        <v>24</v>
      </c>
      <c r="K115">
        <f>COUNTIFS(F2:F106,"=-1",R2:R106,"&lt;&gt;TRUE")+COUNTIFS(F2:F106,"=-3",R2:R106,"&lt;&gt;TRUE")</f>
        <v>0</v>
      </c>
    </row>
    <row r="116" spans="1:11" x14ac:dyDescent="0.25">
      <c r="A116" s="4" t="s">
        <v>25</v>
      </c>
      <c r="F116">
        <f>COUNTIFS(G2:G106,"=-1")+COUNTIFS(G2:G106,"=-3")</f>
        <v>22</v>
      </c>
      <c r="H116" s="4" t="s">
        <v>25</v>
      </c>
      <c r="K116">
        <f>COUNTIFS(G2:G106,"=-1",S2:S106,"&lt;&gt;TRUE")+COUNTIFS(G2:G106,"=-3",S2:S106,"&lt;&gt;TRUE")</f>
        <v>11</v>
      </c>
    </row>
    <row r="117" spans="1:11" x14ac:dyDescent="0.25">
      <c r="A117" s="4" t="s">
        <v>26</v>
      </c>
      <c r="F117" s="8">
        <f>F111/F110</f>
        <v>0.94285714285714284</v>
      </c>
      <c r="H117" s="4" t="s">
        <v>26</v>
      </c>
      <c r="K117" s="8">
        <f>K111/K110</f>
        <v>1</v>
      </c>
    </row>
    <row r="118" spans="1:11" x14ac:dyDescent="0.25">
      <c r="A118" s="4" t="s">
        <v>27</v>
      </c>
      <c r="F118" s="8">
        <f>F112/F110</f>
        <v>0.37142857142857144</v>
      </c>
      <c r="H118" s="4" t="s">
        <v>28</v>
      </c>
      <c r="K118" s="8">
        <f>K112/K110</f>
        <v>0.52173913043478259</v>
      </c>
    </row>
    <row r="119" spans="1:11" x14ac:dyDescent="0.25">
      <c r="A119" s="4" t="s">
        <v>29</v>
      </c>
      <c r="F119" s="8">
        <f>F111/(F111+F113)</f>
        <v>1</v>
      </c>
      <c r="H119" s="4" t="s">
        <v>29</v>
      </c>
      <c r="K119" s="8">
        <f>K111/(K111+K113)</f>
        <v>1</v>
      </c>
    </row>
    <row r="120" spans="1:11" x14ac:dyDescent="0.25">
      <c r="A120" s="4" t="s">
        <v>30</v>
      </c>
      <c r="F120" s="8">
        <f>F112/(F112+F114)</f>
        <v>0.52</v>
      </c>
      <c r="H120" s="4" t="s">
        <v>30</v>
      </c>
      <c r="K120" s="8">
        <f>K112/(K112+K114)</f>
        <v>0.5</v>
      </c>
    </row>
    <row r="123" spans="1:11" ht="15.75" x14ac:dyDescent="0.25">
      <c r="A123" s="3" t="s">
        <v>31</v>
      </c>
      <c r="H123" s="3" t="s">
        <v>32</v>
      </c>
    </row>
    <row r="124" spans="1:11" x14ac:dyDescent="0.25">
      <c r="A124" s="4" t="s">
        <v>19</v>
      </c>
      <c r="F124">
        <f>COUNTIFS(H2:H106,"&lt;&gt;*_FP",H2:H106,"&lt;&gt;",H2:H106,"&lt;&gt;no structure")</f>
        <v>28</v>
      </c>
      <c r="H124" s="4" t="s">
        <v>19</v>
      </c>
      <c r="K124">
        <f>COUNTIFS(H2:H106,"&lt;&gt;*_FP",H2:H106,"&lt;&gt;",H2:H106,"&lt;&gt;no structure",T2:T106,"&lt;&gt;TRUE")</f>
        <v>23</v>
      </c>
    </row>
    <row r="125" spans="1:11" x14ac:dyDescent="0.25">
      <c r="A125" s="4" t="s">
        <v>20</v>
      </c>
      <c r="F125">
        <f>COUNTIFS(K2:K106,"&gt;0")</f>
        <v>16</v>
      </c>
      <c r="H125" s="4" t="s">
        <v>20</v>
      </c>
      <c r="K125">
        <f>COUNTIFS(K2:K106,"&gt;0",T2:T106,"&lt;&gt;TRUE")</f>
        <v>14</v>
      </c>
    </row>
    <row r="126" spans="1:11" x14ac:dyDescent="0.25">
      <c r="A126" s="4" t="s">
        <v>21</v>
      </c>
      <c r="F126">
        <f>COUNTIFS(L2:L106,"&gt;0")</f>
        <v>13</v>
      </c>
      <c r="H126" s="4" t="s">
        <v>21</v>
      </c>
      <c r="K126">
        <f>COUNTIFS(L2:L106,"&gt;0",U2:U106,"&lt;&gt;TRUE")</f>
        <v>12</v>
      </c>
    </row>
    <row r="127" spans="1:11" x14ac:dyDescent="0.25">
      <c r="A127" s="4" t="s">
        <v>22</v>
      </c>
      <c r="F127">
        <f>COUNTIFS(K2:K106,"&lt;&gt;-1",K2:K106,"&lt;&gt;0",K2:K106,"&lt;2")</f>
        <v>0</v>
      </c>
      <c r="H127" s="4" t="s">
        <v>22</v>
      </c>
      <c r="K127">
        <f>COUNTIFS(K2:K106,"&lt;&gt;-1",K2:K106,"&lt;&gt;0",K2:K106,"&lt;2",T2:T106,"&lt;&gt;TRUE")</f>
        <v>0</v>
      </c>
    </row>
    <row r="128" spans="1:11" x14ac:dyDescent="0.25">
      <c r="A128" s="4" t="s">
        <v>23</v>
      </c>
      <c r="F128">
        <f>COUNTIFS(L2:L106,"&lt;&gt;-1",L2:L106,"&lt;&gt;0",L2:L106,"&lt;2")</f>
        <v>34</v>
      </c>
      <c r="H128" s="4" t="s">
        <v>23</v>
      </c>
      <c r="K128">
        <f>COUNTIFS(L2:L106,"&lt;&gt;-1",L2:L106,"&lt;&gt;0",L2:L106,"&lt;2",U2:U106,"&lt;&gt;TRUE")</f>
        <v>34</v>
      </c>
    </row>
    <row r="129" spans="1:11" x14ac:dyDescent="0.25">
      <c r="A129" s="4" t="s">
        <v>24</v>
      </c>
      <c r="F129">
        <f>COUNTIFS(K2:K106,"=-1")+COUNTIFS(K2:K106,"=-3")</f>
        <v>12</v>
      </c>
      <c r="H129" s="4" t="s">
        <v>24</v>
      </c>
      <c r="K129">
        <f>COUNTIFS(K2:K106,"=-1",T2:T106,"&lt;&gt;TRUE")+COUNTIFS(K2:K106,"=-3",T2:T106,"&lt;&gt;TRUE")</f>
        <v>9</v>
      </c>
    </row>
    <row r="130" spans="1:11" x14ac:dyDescent="0.25">
      <c r="A130" s="4" t="s">
        <v>25</v>
      </c>
      <c r="F130">
        <f>COUNTIFS(L2:L106,"=-1")+COUNTIFS(L2:L106,"=-3")</f>
        <v>15</v>
      </c>
      <c r="H130" s="4" t="s">
        <v>25</v>
      </c>
      <c r="K130">
        <f>COUNTIFS(L2:L106,"=-1",U2:U106,"&lt;&gt;TRUE")+COUNTIFS(L2:L106,"=-3",U2:U106,"&lt;&gt;TRUE")</f>
        <v>11</v>
      </c>
    </row>
    <row r="131" spans="1:11" x14ac:dyDescent="0.25">
      <c r="A131" s="4" t="s">
        <v>26</v>
      </c>
      <c r="F131" s="8">
        <f>F125/F124</f>
        <v>0.5714285714285714</v>
      </c>
      <c r="H131" s="4" t="s">
        <v>26</v>
      </c>
      <c r="K131" s="8">
        <f>K125/K124</f>
        <v>0.60869565217391308</v>
      </c>
    </row>
    <row r="132" spans="1:11" x14ac:dyDescent="0.25">
      <c r="A132" s="4" t="s">
        <v>27</v>
      </c>
      <c r="F132" s="8">
        <f>F126/F124</f>
        <v>0.4642857142857143</v>
      </c>
      <c r="H132" s="4" t="s">
        <v>28</v>
      </c>
      <c r="K132" s="8">
        <f>K126/K124</f>
        <v>0.52173913043478259</v>
      </c>
    </row>
    <row r="133" spans="1:11" x14ac:dyDescent="0.25">
      <c r="A133" s="4" t="s">
        <v>29</v>
      </c>
      <c r="F133" s="8">
        <f>F125/(F125+F127)</f>
        <v>1</v>
      </c>
      <c r="H133" s="4" t="s">
        <v>29</v>
      </c>
      <c r="K133" s="8">
        <f>K125/(K125+K127)</f>
        <v>1</v>
      </c>
    </row>
    <row r="134" spans="1:11" x14ac:dyDescent="0.25">
      <c r="A134" s="4" t="s">
        <v>30</v>
      </c>
      <c r="F134" s="8">
        <f>F126/(F126+F128)</f>
        <v>0.27659574468085107</v>
      </c>
      <c r="H134" s="4" t="s">
        <v>30</v>
      </c>
      <c r="K134" s="8">
        <f>K126/(K126+K128)</f>
        <v>0.2608695652173913</v>
      </c>
    </row>
    <row r="137" spans="1:11" ht="15.75" x14ac:dyDescent="0.25">
      <c r="A137" s="3" t="s">
        <v>33</v>
      </c>
    </row>
    <row r="138" spans="1:11" x14ac:dyDescent="0.25">
      <c r="A138" s="1" t="s">
        <v>34</v>
      </c>
    </row>
    <row r="139" spans="1:11" x14ac:dyDescent="0.25">
      <c r="A139" s="5" t="s">
        <v>35</v>
      </c>
    </row>
    <row r="141" spans="1:11" x14ac:dyDescent="0.25">
      <c r="A141" s="1" t="s">
        <v>36</v>
      </c>
    </row>
    <row r="142" spans="1:11" x14ac:dyDescent="0.25">
      <c r="A142" s="6" t="s">
        <v>37</v>
      </c>
    </row>
    <row r="143" spans="1:11" x14ac:dyDescent="0.25">
      <c r="A143" s="7" t="s">
        <v>38</v>
      </c>
    </row>
    <row r="144" spans="1:11" x14ac:dyDescent="0.25">
      <c r="A144" s="5" t="s">
        <v>39</v>
      </c>
    </row>
    <row r="146" spans="1:1" x14ac:dyDescent="0.25">
      <c r="A146" s="4" t="s">
        <v>40</v>
      </c>
    </row>
    <row r="147" spans="1:1" x14ac:dyDescent="0.25">
      <c r="A147" t="s">
        <v>41</v>
      </c>
    </row>
    <row r="148" spans="1:1" x14ac:dyDescent="0.25">
      <c r="A148" t="s">
        <v>42</v>
      </c>
    </row>
    <row r="149" spans="1:1" x14ac:dyDescent="0.25">
      <c r="A149" t="s">
        <v>43</v>
      </c>
    </row>
    <row r="150" spans="1:1" x14ac:dyDescent="0.25">
      <c r="A150" t="s">
        <v>44</v>
      </c>
    </row>
    <row r="151" spans="1:1" x14ac:dyDescent="0.25">
      <c r="A151" t="s">
        <v>45</v>
      </c>
    </row>
    <row r="152" spans="1:1" x14ac:dyDescent="0.25">
      <c r="A152" t="s">
        <v>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367</v>
      </c>
      <c r="B2" s="1" t="s">
        <v>368</v>
      </c>
      <c r="C2" t="s">
        <v>50</v>
      </c>
      <c r="D2" s="1" t="s">
        <v>368</v>
      </c>
      <c r="E2" s="1" t="s">
        <v>368</v>
      </c>
      <c r="F2" s="1">
        <v>2</v>
      </c>
      <c r="G2" s="1">
        <v>2</v>
      </c>
      <c r="H2" s="1" t="s">
        <v>369</v>
      </c>
      <c r="I2" s="1" t="s">
        <v>369</v>
      </c>
      <c r="J2" s="1" t="s">
        <v>369</v>
      </c>
      <c r="K2" s="1">
        <v>2</v>
      </c>
      <c r="L2" s="1">
        <v>2</v>
      </c>
      <c r="M2" t="s">
        <v>370</v>
      </c>
      <c r="N2" t="s">
        <v>371</v>
      </c>
      <c r="O2" t="s">
        <v>372</v>
      </c>
      <c r="P2">
        <v>6</v>
      </c>
    </row>
    <row r="3" spans="1:21" x14ac:dyDescent="0.25">
      <c r="H3" s="5" t="s">
        <v>373</v>
      </c>
      <c r="I3" t="s">
        <v>51</v>
      </c>
      <c r="J3" s="5" t="s">
        <v>374</v>
      </c>
      <c r="K3">
        <v>0</v>
      </c>
      <c r="L3" s="5">
        <v>-2</v>
      </c>
      <c r="M3" t="s">
        <v>47</v>
      </c>
      <c r="N3" t="s">
        <v>47</v>
      </c>
      <c r="O3" t="s">
        <v>372</v>
      </c>
      <c r="P3">
        <v>4.5999999999999996</v>
      </c>
      <c r="Q3" t="s">
        <v>1239</v>
      </c>
    </row>
    <row r="4" spans="1:21" x14ac:dyDescent="0.25">
      <c r="H4" s="5" t="s">
        <v>375</v>
      </c>
      <c r="I4" t="s">
        <v>51</v>
      </c>
      <c r="J4" s="5" t="s">
        <v>376</v>
      </c>
      <c r="K4">
        <v>0</v>
      </c>
      <c r="L4" s="5">
        <v>-2</v>
      </c>
      <c r="M4" t="s">
        <v>47</v>
      </c>
      <c r="N4" t="s">
        <v>47</v>
      </c>
      <c r="O4" t="s">
        <v>372</v>
      </c>
      <c r="P4">
        <v>4.5999999999999996</v>
      </c>
      <c r="Q4" t="s">
        <v>1240</v>
      </c>
    </row>
    <row r="5" spans="1:21" x14ac:dyDescent="0.25">
      <c r="A5" t="s">
        <v>367</v>
      </c>
      <c r="B5" s="5" t="s">
        <v>377</v>
      </c>
      <c r="C5" t="s">
        <v>50</v>
      </c>
      <c r="D5" t="s">
        <v>51</v>
      </c>
      <c r="E5" s="5" t="s">
        <v>378</v>
      </c>
      <c r="F5">
        <v>0</v>
      </c>
      <c r="G5" s="5">
        <v>-2</v>
      </c>
      <c r="H5" s="5" t="s">
        <v>379</v>
      </c>
      <c r="I5" t="s">
        <v>51</v>
      </c>
      <c r="J5" s="5" t="s">
        <v>380</v>
      </c>
      <c r="K5">
        <v>0</v>
      </c>
      <c r="L5" s="5">
        <v>-2</v>
      </c>
      <c r="M5" t="s">
        <v>47</v>
      </c>
      <c r="N5" t="s">
        <v>47</v>
      </c>
      <c r="O5" t="s">
        <v>381</v>
      </c>
      <c r="P5">
        <v>12.5</v>
      </c>
      <c r="Q5" t="s">
        <v>1238</v>
      </c>
    </row>
    <row r="6" spans="1:21" x14ac:dyDescent="0.25">
      <c r="H6" s="5" t="s">
        <v>382</v>
      </c>
      <c r="I6" t="s">
        <v>51</v>
      </c>
      <c r="J6" s="5" t="s">
        <v>383</v>
      </c>
      <c r="K6">
        <v>0</v>
      </c>
      <c r="L6" s="5">
        <v>-2</v>
      </c>
      <c r="M6" t="s">
        <v>47</v>
      </c>
      <c r="N6" t="s">
        <v>47</v>
      </c>
      <c r="O6" t="s">
        <v>381</v>
      </c>
      <c r="P6">
        <v>12.5</v>
      </c>
      <c r="Q6" t="s">
        <v>1238</v>
      </c>
    </row>
    <row r="7" spans="1:21" x14ac:dyDescent="0.25">
      <c r="A7" t="s">
        <v>367</v>
      </c>
      <c r="B7" s="1" t="s">
        <v>384</v>
      </c>
      <c r="C7" t="s">
        <v>50</v>
      </c>
      <c r="D7" t="s">
        <v>103</v>
      </c>
      <c r="E7" t="s">
        <v>51</v>
      </c>
      <c r="F7">
        <v>0</v>
      </c>
      <c r="G7">
        <v>0</v>
      </c>
      <c r="M7" t="s">
        <v>77</v>
      </c>
      <c r="N7" t="s">
        <v>80</v>
      </c>
      <c r="O7" t="s">
        <v>47</v>
      </c>
      <c r="Q7" t="s">
        <v>74</v>
      </c>
    </row>
    <row r="8" spans="1:21" x14ac:dyDescent="0.25">
      <c r="A8" t="s">
        <v>367</v>
      </c>
      <c r="B8" s="1" t="s">
        <v>385</v>
      </c>
      <c r="C8" t="s">
        <v>50</v>
      </c>
      <c r="D8" t="s">
        <v>114</v>
      </c>
      <c r="E8" t="s">
        <v>51</v>
      </c>
      <c r="F8">
        <v>0</v>
      </c>
      <c r="G8">
        <v>0</v>
      </c>
      <c r="M8" t="s">
        <v>386</v>
      </c>
      <c r="N8" t="s">
        <v>387</v>
      </c>
      <c r="O8" t="s">
        <v>47</v>
      </c>
      <c r="Q8" t="s">
        <v>74</v>
      </c>
    </row>
    <row r="9" spans="1:21" x14ac:dyDescent="0.25">
      <c r="A9" t="s">
        <v>367</v>
      </c>
      <c r="B9" s="1" t="s">
        <v>128</v>
      </c>
      <c r="C9" t="s">
        <v>50</v>
      </c>
      <c r="D9" t="s">
        <v>124</v>
      </c>
      <c r="E9" t="s">
        <v>51</v>
      </c>
      <c r="F9">
        <v>0</v>
      </c>
      <c r="G9">
        <v>0</v>
      </c>
      <c r="M9" t="s">
        <v>87</v>
      </c>
      <c r="N9" t="s">
        <v>388</v>
      </c>
      <c r="O9" t="s">
        <v>47</v>
      </c>
      <c r="Q9" t="s">
        <v>74</v>
      </c>
    </row>
    <row r="10" spans="1:21" x14ac:dyDescent="0.25">
      <c r="A10" t="s">
        <v>367</v>
      </c>
      <c r="B10" s="1" t="s">
        <v>389</v>
      </c>
      <c r="C10" t="s">
        <v>50</v>
      </c>
      <c r="D10" t="s">
        <v>153</v>
      </c>
      <c r="E10" t="s">
        <v>51</v>
      </c>
      <c r="F10">
        <v>0</v>
      </c>
      <c r="G10">
        <v>0</v>
      </c>
      <c r="M10" t="s">
        <v>390</v>
      </c>
      <c r="N10" t="s">
        <v>207</v>
      </c>
      <c r="O10" t="s">
        <v>47</v>
      </c>
      <c r="Q10" t="s">
        <v>74</v>
      </c>
    </row>
    <row r="11" spans="1:21" x14ac:dyDescent="0.25">
      <c r="A11" t="s">
        <v>367</v>
      </c>
      <c r="B11" s="1" t="s">
        <v>391</v>
      </c>
      <c r="C11" t="s">
        <v>50</v>
      </c>
      <c r="D11" t="s">
        <v>165</v>
      </c>
      <c r="E11" t="s">
        <v>51</v>
      </c>
      <c r="F11">
        <v>0</v>
      </c>
      <c r="G11">
        <v>0</v>
      </c>
      <c r="M11" t="s">
        <v>392</v>
      </c>
      <c r="N11" t="s">
        <v>393</v>
      </c>
      <c r="O11" t="s">
        <v>47</v>
      </c>
      <c r="Q11" t="s">
        <v>74</v>
      </c>
    </row>
    <row r="12" spans="1:21" x14ac:dyDescent="0.25">
      <c r="A12" t="s">
        <v>367</v>
      </c>
      <c r="B12" s="1" t="s">
        <v>394</v>
      </c>
      <c r="C12" t="s">
        <v>50</v>
      </c>
      <c r="D12" t="s">
        <v>179</v>
      </c>
      <c r="E12" t="s">
        <v>51</v>
      </c>
      <c r="F12">
        <v>0</v>
      </c>
      <c r="G12">
        <v>0</v>
      </c>
      <c r="M12" t="s">
        <v>83</v>
      </c>
      <c r="N12" t="s">
        <v>84</v>
      </c>
      <c r="O12" t="s">
        <v>47</v>
      </c>
      <c r="Q12" t="s">
        <v>74</v>
      </c>
    </row>
    <row r="13" spans="1:21" x14ac:dyDescent="0.25">
      <c r="A13" t="s">
        <v>367</v>
      </c>
      <c r="B13" s="1" t="s">
        <v>395</v>
      </c>
      <c r="C13" t="s">
        <v>50</v>
      </c>
      <c r="D13" t="s">
        <v>188</v>
      </c>
      <c r="E13" t="s">
        <v>51</v>
      </c>
      <c r="F13">
        <v>0</v>
      </c>
      <c r="G13">
        <v>0</v>
      </c>
      <c r="M13" t="s">
        <v>396</v>
      </c>
      <c r="N13" t="s">
        <v>363</v>
      </c>
      <c r="O13" t="s">
        <v>47</v>
      </c>
      <c r="Q13" t="s">
        <v>74</v>
      </c>
    </row>
    <row r="14" spans="1:21" x14ac:dyDescent="0.25">
      <c r="A14" t="s">
        <v>367</v>
      </c>
      <c r="B14" s="1" t="s">
        <v>218</v>
      </c>
      <c r="C14" t="s">
        <v>50</v>
      </c>
      <c r="D14" t="s">
        <v>216</v>
      </c>
      <c r="E14" t="s">
        <v>51</v>
      </c>
      <c r="F14">
        <v>0</v>
      </c>
      <c r="G14">
        <v>0</v>
      </c>
      <c r="M14" t="s">
        <v>172</v>
      </c>
      <c r="N14" t="s">
        <v>397</v>
      </c>
      <c r="O14" t="s">
        <v>47</v>
      </c>
      <c r="Q14" t="s">
        <v>74</v>
      </c>
    </row>
    <row r="15" spans="1:21" x14ac:dyDescent="0.25">
      <c r="A15" t="s">
        <v>367</v>
      </c>
      <c r="B15" s="1" t="s">
        <v>398</v>
      </c>
      <c r="C15" t="s">
        <v>50</v>
      </c>
      <c r="D15" t="s">
        <v>399</v>
      </c>
      <c r="E15" t="s">
        <v>51</v>
      </c>
      <c r="F15">
        <v>0</v>
      </c>
      <c r="G15">
        <v>0</v>
      </c>
      <c r="M15" t="s">
        <v>132</v>
      </c>
      <c r="N15" t="s">
        <v>363</v>
      </c>
      <c r="O15" t="s">
        <v>47</v>
      </c>
      <c r="Q15" t="s">
        <v>74</v>
      </c>
    </row>
    <row r="16" spans="1:21" x14ac:dyDescent="0.25">
      <c r="A16" t="s">
        <v>367</v>
      </c>
      <c r="B16" s="1" t="s">
        <v>224</v>
      </c>
      <c r="C16" t="s">
        <v>50</v>
      </c>
      <c r="D16" t="s">
        <v>221</v>
      </c>
      <c r="E16" t="s">
        <v>51</v>
      </c>
      <c r="F16">
        <v>0</v>
      </c>
      <c r="G16">
        <v>0</v>
      </c>
      <c r="M16" t="s">
        <v>101</v>
      </c>
      <c r="N16" t="s">
        <v>400</v>
      </c>
      <c r="O16" t="s">
        <v>47</v>
      </c>
      <c r="Q16" t="s">
        <v>74</v>
      </c>
    </row>
    <row r="17" spans="1:21" x14ac:dyDescent="0.25">
      <c r="A17" t="s">
        <v>367</v>
      </c>
      <c r="B17" s="1" t="s">
        <v>61</v>
      </c>
      <c r="C17" t="s">
        <v>50</v>
      </c>
      <c r="D17" s="1" t="s">
        <v>61</v>
      </c>
      <c r="E17" s="1" t="s">
        <v>61</v>
      </c>
      <c r="F17" s="1">
        <v>2</v>
      </c>
      <c r="G17" s="1">
        <v>2</v>
      </c>
      <c r="H17" s="1" t="s">
        <v>62</v>
      </c>
      <c r="I17" s="5" t="s">
        <v>51</v>
      </c>
      <c r="J17" s="1" t="s">
        <v>62</v>
      </c>
      <c r="K17" s="5">
        <v>-1</v>
      </c>
      <c r="L17" s="1">
        <v>2</v>
      </c>
      <c r="M17" t="s">
        <v>105</v>
      </c>
      <c r="N17" t="s">
        <v>47</v>
      </c>
      <c r="O17" t="s">
        <v>401</v>
      </c>
      <c r="P17">
        <v>1.1000000000000001</v>
      </c>
      <c r="Q17" t="s">
        <v>1241</v>
      </c>
    </row>
    <row r="18" spans="1:21" x14ac:dyDescent="0.25">
      <c r="H18" s="5" t="s">
        <v>65</v>
      </c>
      <c r="I18" s="5" t="s">
        <v>51</v>
      </c>
      <c r="J18" s="5" t="s">
        <v>66</v>
      </c>
      <c r="K18">
        <v>0</v>
      </c>
      <c r="L18" s="5">
        <v>-2</v>
      </c>
      <c r="M18" t="s">
        <v>105</v>
      </c>
      <c r="N18" t="s">
        <v>47</v>
      </c>
      <c r="O18" t="s">
        <v>401</v>
      </c>
      <c r="P18">
        <v>1.1000000000000001</v>
      </c>
      <c r="Q18" t="s">
        <v>1242</v>
      </c>
    </row>
    <row r="19" spans="1:21" x14ac:dyDescent="0.25">
      <c r="H19" s="5" t="s">
        <v>67</v>
      </c>
      <c r="I19" t="s">
        <v>51</v>
      </c>
      <c r="J19" s="5" t="s">
        <v>68</v>
      </c>
      <c r="K19">
        <v>0</v>
      </c>
      <c r="L19" s="5">
        <v>-2</v>
      </c>
      <c r="M19" t="s">
        <v>47</v>
      </c>
      <c r="N19" t="s">
        <v>47</v>
      </c>
      <c r="O19" t="s">
        <v>401</v>
      </c>
      <c r="P19">
        <v>1.1000000000000001</v>
      </c>
      <c r="Q19" t="s">
        <v>1243</v>
      </c>
    </row>
    <row r="20" spans="1:21" x14ac:dyDescent="0.25">
      <c r="A20" t="s">
        <v>367</v>
      </c>
      <c r="B20" s="1" t="s">
        <v>242</v>
      </c>
      <c r="C20" t="s">
        <v>50</v>
      </c>
      <c r="D20" s="1" t="s">
        <v>242</v>
      </c>
      <c r="E20" s="1" t="s">
        <v>242</v>
      </c>
      <c r="F20" s="1">
        <v>2</v>
      </c>
      <c r="G20" s="1">
        <v>2</v>
      </c>
      <c r="H20" s="1" t="s">
        <v>246</v>
      </c>
      <c r="I20" s="5" t="s">
        <v>51</v>
      </c>
      <c r="J20" s="1" t="s">
        <v>246</v>
      </c>
      <c r="K20" s="5">
        <v>-1</v>
      </c>
      <c r="L20" s="1">
        <v>2</v>
      </c>
      <c r="M20" t="s">
        <v>72</v>
      </c>
      <c r="N20" t="s">
        <v>47</v>
      </c>
      <c r="O20" t="s">
        <v>402</v>
      </c>
      <c r="P20">
        <v>1</v>
      </c>
      <c r="Q20" t="s">
        <v>1244</v>
      </c>
    </row>
    <row r="21" spans="1:21" x14ac:dyDescent="0.25">
      <c r="H21" s="5" t="s">
        <v>248</v>
      </c>
      <c r="I21" t="s">
        <v>51</v>
      </c>
      <c r="J21" s="5" t="s">
        <v>249</v>
      </c>
      <c r="K21">
        <v>0</v>
      </c>
      <c r="L21" s="5">
        <v>-2</v>
      </c>
      <c r="M21" t="s">
        <v>47</v>
      </c>
      <c r="N21" t="s">
        <v>47</v>
      </c>
      <c r="O21" t="s">
        <v>402</v>
      </c>
      <c r="P21">
        <v>1</v>
      </c>
      <c r="Q21" t="s">
        <v>1245</v>
      </c>
    </row>
    <row r="22" spans="1:21" x14ac:dyDescent="0.25">
      <c r="A22" t="s">
        <v>367</v>
      </c>
      <c r="B22" s="1" t="s">
        <v>250</v>
      </c>
      <c r="C22" t="s">
        <v>50</v>
      </c>
      <c r="D22" s="1" t="s">
        <v>250</v>
      </c>
      <c r="E22" s="1" t="s">
        <v>250</v>
      </c>
      <c r="F22" s="1">
        <v>2</v>
      </c>
      <c r="G22" s="1">
        <v>2</v>
      </c>
      <c r="H22" s="1" t="s">
        <v>253</v>
      </c>
      <c r="I22" s="1" t="s">
        <v>253</v>
      </c>
      <c r="J22" s="1" t="s">
        <v>253</v>
      </c>
      <c r="K22" s="1">
        <v>2</v>
      </c>
      <c r="L22" s="1">
        <v>2</v>
      </c>
      <c r="M22" t="s">
        <v>63</v>
      </c>
      <c r="N22" t="s">
        <v>403</v>
      </c>
      <c r="O22" t="s">
        <v>404</v>
      </c>
      <c r="P22">
        <v>1.3</v>
      </c>
    </row>
    <row r="23" spans="1:21" x14ac:dyDescent="0.25">
      <c r="H23" s="5" t="s">
        <v>257</v>
      </c>
      <c r="I23" t="s">
        <v>51</v>
      </c>
      <c r="J23" s="5" t="s">
        <v>258</v>
      </c>
      <c r="K23">
        <v>0</v>
      </c>
      <c r="L23" s="5">
        <v>-2</v>
      </c>
      <c r="M23" t="s">
        <v>47</v>
      </c>
      <c r="N23" t="s">
        <v>47</v>
      </c>
      <c r="O23" t="s">
        <v>405</v>
      </c>
      <c r="P23">
        <v>10.199999999999999</v>
      </c>
      <c r="Q23" t="s">
        <v>1246</v>
      </c>
    </row>
    <row r="24" spans="1:21" x14ac:dyDescent="0.25">
      <c r="A24" t="s">
        <v>367</v>
      </c>
      <c r="B24" s="1" t="s">
        <v>250</v>
      </c>
      <c r="C24" t="s">
        <v>55</v>
      </c>
      <c r="D24" s="5" t="s">
        <v>51</v>
      </c>
      <c r="E24" s="1" t="s">
        <v>250</v>
      </c>
      <c r="F24" s="5">
        <v>-1</v>
      </c>
      <c r="G24" s="1">
        <v>2</v>
      </c>
      <c r="H24" s="1" t="s">
        <v>253</v>
      </c>
      <c r="I24" s="5" t="s">
        <v>51</v>
      </c>
      <c r="J24" s="1" t="s">
        <v>406</v>
      </c>
      <c r="K24" s="5">
        <v>-1</v>
      </c>
      <c r="L24" s="1">
        <v>2</v>
      </c>
      <c r="M24" t="s">
        <v>63</v>
      </c>
      <c r="N24" t="s">
        <v>47</v>
      </c>
      <c r="O24" t="s">
        <v>407</v>
      </c>
      <c r="P24">
        <v>3.5</v>
      </c>
      <c r="Q24" t="s">
        <v>1214</v>
      </c>
      <c r="R24" t="b">
        <v>1</v>
      </c>
      <c r="S24" t="b">
        <v>1</v>
      </c>
      <c r="T24" t="b">
        <v>1</v>
      </c>
      <c r="U24" t="b">
        <v>1</v>
      </c>
    </row>
    <row r="25" spans="1:21" x14ac:dyDescent="0.25">
      <c r="A25" t="s">
        <v>367</v>
      </c>
      <c r="B25" s="1" t="s">
        <v>260</v>
      </c>
      <c r="C25" t="s">
        <v>50</v>
      </c>
      <c r="D25" t="s">
        <v>259</v>
      </c>
      <c r="E25" t="s">
        <v>51</v>
      </c>
      <c r="F25">
        <v>0</v>
      </c>
      <c r="G25">
        <v>0</v>
      </c>
      <c r="M25" t="s">
        <v>408</v>
      </c>
      <c r="N25" t="s">
        <v>409</v>
      </c>
      <c r="O25" t="s">
        <v>47</v>
      </c>
      <c r="Q25" t="s">
        <v>74</v>
      </c>
    </row>
    <row r="26" spans="1:21" x14ac:dyDescent="0.25">
      <c r="A26" t="s">
        <v>367</v>
      </c>
      <c r="B26" s="1" t="s">
        <v>307</v>
      </c>
      <c r="C26" t="s">
        <v>50</v>
      </c>
      <c r="D26" t="s">
        <v>308</v>
      </c>
      <c r="E26" t="s">
        <v>51</v>
      </c>
      <c r="F26">
        <v>0</v>
      </c>
      <c r="G26">
        <v>0</v>
      </c>
      <c r="M26" t="s">
        <v>206</v>
      </c>
      <c r="N26" t="s">
        <v>138</v>
      </c>
      <c r="O26" t="s">
        <v>47</v>
      </c>
      <c r="Q26" t="s">
        <v>74</v>
      </c>
    </row>
    <row r="27" spans="1:21" x14ac:dyDescent="0.25">
      <c r="A27" t="s">
        <v>367</v>
      </c>
      <c r="B27" s="1" t="s">
        <v>309</v>
      </c>
      <c r="C27" t="s">
        <v>50</v>
      </c>
      <c r="D27" t="s">
        <v>310</v>
      </c>
      <c r="E27" t="s">
        <v>51</v>
      </c>
      <c r="F27">
        <v>0</v>
      </c>
      <c r="G27">
        <v>0</v>
      </c>
      <c r="M27" t="s">
        <v>91</v>
      </c>
      <c r="N27" t="s">
        <v>283</v>
      </c>
      <c r="O27" t="s">
        <v>47</v>
      </c>
      <c r="Q27" t="s">
        <v>74</v>
      </c>
    </row>
    <row r="28" spans="1:21" x14ac:dyDescent="0.25">
      <c r="A28" t="s">
        <v>367</v>
      </c>
      <c r="B28" s="1" t="s">
        <v>313</v>
      </c>
      <c r="C28" t="s">
        <v>50</v>
      </c>
      <c r="D28" s="1" t="s">
        <v>313</v>
      </c>
      <c r="E28" s="1" t="s">
        <v>313</v>
      </c>
      <c r="F28" s="1">
        <v>2</v>
      </c>
      <c r="G28" s="1">
        <v>2</v>
      </c>
      <c r="H28" s="1" t="s">
        <v>410</v>
      </c>
      <c r="I28" s="1" t="s">
        <v>411</v>
      </c>
      <c r="J28" s="5" t="s">
        <v>51</v>
      </c>
      <c r="K28" s="1">
        <v>2</v>
      </c>
      <c r="L28" s="5">
        <v>-1</v>
      </c>
      <c r="M28" t="s">
        <v>412</v>
      </c>
      <c r="N28" t="s">
        <v>413</v>
      </c>
      <c r="O28" t="s">
        <v>47</v>
      </c>
    </row>
    <row r="29" spans="1:21" x14ac:dyDescent="0.25">
      <c r="H29" s="5" t="s">
        <v>319</v>
      </c>
      <c r="I29" t="s">
        <v>51</v>
      </c>
      <c r="J29" s="5" t="s">
        <v>320</v>
      </c>
      <c r="K29">
        <v>0</v>
      </c>
      <c r="L29" s="5">
        <v>-2</v>
      </c>
      <c r="M29" t="s">
        <v>47</v>
      </c>
      <c r="N29" t="s">
        <v>47</v>
      </c>
      <c r="O29" t="s">
        <v>414</v>
      </c>
      <c r="P29">
        <v>1.2</v>
      </c>
      <c r="Q29" t="s">
        <v>1247</v>
      </c>
    </row>
    <row r="30" spans="1:21" x14ac:dyDescent="0.25">
      <c r="A30" t="s">
        <v>367</v>
      </c>
      <c r="B30" s="1" t="s">
        <v>322</v>
      </c>
      <c r="C30" t="s">
        <v>50</v>
      </c>
      <c r="D30" s="1" t="s">
        <v>322</v>
      </c>
      <c r="E30" s="1" t="s">
        <v>322</v>
      </c>
      <c r="F30" s="1">
        <v>2</v>
      </c>
      <c r="G30" s="1">
        <v>2</v>
      </c>
      <c r="H30" s="1" t="s">
        <v>323</v>
      </c>
      <c r="I30" s="1" t="s">
        <v>415</v>
      </c>
      <c r="J30" s="1" t="s">
        <v>323</v>
      </c>
      <c r="K30" s="1">
        <v>2</v>
      </c>
      <c r="L30" s="1">
        <v>2</v>
      </c>
      <c r="M30" t="s">
        <v>83</v>
      </c>
      <c r="N30" t="s">
        <v>416</v>
      </c>
      <c r="O30" t="s">
        <v>417</v>
      </c>
      <c r="P30">
        <v>5</v>
      </c>
    </row>
    <row r="31" spans="1:21" x14ac:dyDescent="0.25">
      <c r="A31" t="s">
        <v>367</v>
      </c>
      <c r="B31" s="1" t="s">
        <v>331</v>
      </c>
      <c r="C31" t="s">
        <v>50</v>
      </c>
      <c r="D31" t="s">
        <v>51</v>
      </c>
      <c r="E31" s="5" t="s">
        <v>332</v>
      </c>
      <c r="F31">
        <v>0</v>
      </c>
      <c r="G31" s="5">
        <v>-2</v>
      </c>
      <c r="H31" s="5" t="s">
        <v>338</v>
      </c>
      <c r="I31" t="s">
        <v>51</v>
      </c>
      <c r="J31" s="5" t="s">
        <v>339</v>
      </c>
      <c r="K31">
        <v>0</v>
      </c>
      <c r="L31" s="5">
        <v>-2</v>
      </c>
      <c r="M31" t="s">
        <v>47</v>
      </c>
      <c r="N31" t="s">
        <v>47</v>
      </c>
      <c r="O31" t="s">
        <v>418</v>
      </c>
      <c r="P31">
        <v>2.8</v>
      </c>
      <c r="Q31" t="s">
        <v>1238</v>
      </c>
    </row>
    <row r="34" spans="1:11" ht="15.75" x14ac:dyDescent="0.25">
      <c r="A34" s="3" t="s">
        <v>17</v>
      </c>
      <c r="H34" s="3" t="s">
        <v>18</v>
      </c>
    </row>
    <row r="35" spans="1:11" x14ac:dyDescent="0.25">
      <c r="A35" s="4" t="s">
        <v>19</v>
      </c>
      <c r="F35">
        <f>COUNTIFS(B2:B31,"&lt;&gt;*_*",B2:B31,"&lt;&gt;")</f>
        <v>7</v>
      </c>
      <c r="H35" s="4" t="s">
        <v>19</v>
      </c>
      <c r="K35">
        <f>COUNTIFS(B2:B31,"&lt;&gt;*_*",B2:B31,"&lt;&gt;",R2:R31,"&lt;&gt;TRUE")</f>
        <v>6</v>
      </c>
    </row>
    <row r="36" spans="1:11" x14ac:dyDescent="0.25">
      <c r="A36" s="4" t="s">
        <v>20</v>
      </c>
      <c r="F36">
        <f>COUNTIFS(F2:F31,"&gt;0")</f>
        <v>6</v>
      </c>
      <c r="H36" s="4" t="s">
        <v>20</v>
      </c>
      <c r="K36">
        <f>COUNTIFS(F2:F31,"&gt;0",R2:R31,"&lt;&gt;TRUE")</f>
        <v>6</v>
      </c>
    </row>
    <row r="37" spans="1:11" x14ac:dyDescent="0.25">
      <c r="A37" s="4" t="s">
        <v>21</v>
      </c>
      <c r="F37">
        <f>COUNTIFS(G2:G31,"&gt;0")</f>
        <v>7</v>
      </c>
      <c r="H37" s="4" t="s">
        <v>21</v>
      </c>
      <c r="K37">
        <f>COUNTIFS(G2:G31,"&gt;0",S2:S31,"&lt;&gt;TRUE")</f>
        <v>6</v>
      </c>
    </row>
    <row r="38" spans="1:11" x14ac:dyDescent="0.25">
      <c r="A38" s="4" t="s">
        <v>22</v>
      </c>
      <c r="F38">
        <f>COUNTIFS(F2:F31,"&lt;&gt;-1",F2:F31,"&lt;&gt;0",F2:F31,"&lt;2")</f>
        <v>0</v>
      </c>
      <c r="H38" s="4" t="s">
        <v>22</v>
      </c>
      <c r="K38">
        <f>COUNTIFS(F2:F31,"&lt;&gt;-1",F2:F31,"&lt;&gt;0",F2:F31,"&lt;2",R2:R31,"&lt;&gt;TRUE")</f>
        <v>0</v>
      </c>
    </row>
    <row r="39" spans="1:11" x14ac:dyDescent="0.25">
      <c r="A39" s="4" t="s">
        <v>23</v>
      </c>
      <c r="F39">
        <f>COUNTIFS(G2:G31,"&lt;&gt;-1",G2:G31,"&lt;&gt;0",G2:G31,"&lt;2")</f>
        <v>2</v>
      </c>
      <c r="H39" s="4" t="s">
        <v>23</v>
      </c>
      <c r="K39">
        <f>COUNTIFS(G2:G31,"&lt;&gt;-1",G2:G31,"&lt;&gt;0",G2:G31,"&lt;2",S2:S31,"&lt;&gt;TRUE")</f>
        <v>2</v>
      </c>
    </row>
    <row r="40" spans="1:11" x14ac:dyDescent="0.25">
      <c r="A40" s="4" t="s">
        <v>24</v>
      </c>
      <c r="F40">
        <f>COUNTIFS(F2:F31,"=-1")+COUNTIFS(F2:F31,"=-3")</f>
        <v>1</v>
      </c>
      <c r="H40" s="4" t="s">
        <v>24</v>
      </c>
      <c r="K40">
        <f>COUNTIFS(F2:F31,"=-1",R2:R31,"&lt;&gt;TRUE")+COUNTIFS(F2:F31,"=-3",R2:R31,"&lt;&gt;TRUE")</f>
        <v>0</v>
      </c>
    </row>
    <row r="41" spans="1:11" x14ac:dyDescent="0.25">
      <c r="A41" s="4" t="s">
        <v>25</v>
      </c>
      <c r="F41">
        <f>COUNTIFS(G2:G31,"=-1")+COUNTIFS(G2:G31,"=-3")</f>
        <v>0</v>
      </c>
      <c r="H41" s="4" t="s">
        <v>25</v>
      </c>
      <c r="K41">
        <f>COUNTIFS(G2:G31,"=-1",S2:S31,"&lt;&gt;TRUE")+COUNTIFS(G2:G31,"=-3",S2:S31,"&lt;&gt;TRUE")</f>
        <v>0</v>
      </c>
    </row>
    <row r="42" spans="1:11" x14ac:dyDescent="0.25">
      <c r="A42" s="4" t="s">
        <v>26</v>
      </c>
      <c r="F42" s="8">
        <f>F36/F35</f>
        <v>0.8571428571428571</v>
      </c>
      <c r="H42" s="4" t="s">
        <v>26</v>
      </c>
      <c r="K42" s="8">
        <f>K36/K35</f>
        <v>1</v>
      </c>
    </row>
    <row r="43" spans="1:11" x14ac:dyDescent="0.25">
      <c r="A43" s="4" t="s">
        <v>27</v>
      </c>
      <c r="F43" s="8">
        <f>F37/F35</f>
        <v>1</v>
      </c>
      <c r="H43" s="4" t="s">
        <v>28</v>
      </c>
      <c r="K43" s="8">
        <f>K37/K35</f>
        <v>1</v>
      </c>
    </row>
    <row r="44" spans="1:11" x14ac:dyDescent="0.25">
      <c r="A44" s="4" t="s">
        <v>29</v>
      </c>
      <c r="F44" s="8">
        <f>F36/(F36+F38)</f>
        <v>1</v>
      </c>
      <c r="H44" s="4" t="s">
        <v>29</v>
      </c>
      <c r="K44" s="8">
        <f>K36/(K36+K38)</f>
        <v>1</v>
      </c>
    </row>
    <row r="45" spans="1:11" x14ac:dyDescent="0.25">
      <c r="A45" s="4" t="s">
        <v>30</v>
      </c>
      <c r="F45" s="8">
        <f>F37/(F37+F39)</f>
        <v>0.77777777777777779</v>
      </c>
      <c r="H45" s="4" t="s">
        <v>30</v>
      </c>
      <c r="K45" s="8">
        <f>K37/(K37+K39)</f>
        <v>0.75</v>
      </c>
    </row>
    <row r="48" spans="1:11" ht="15.75" x14ac:dyDescent="0.25">
      <c r="A48" s="3" t="s">
        <v>31</v>
      </c>
      <c r="H48" s="3" t="s">
        <v>32</v>
      </c>
    </row>
    <row r="49" spans="1:11" x14ac:dyDescent="0.25">
      <c r="A49" s="4" t="s">
        <v>19</v>
      </c>
      <c r="F49">
        <f>COUNTIFS(H2:H31,"&lt;&gt;*_FP",H2:H31,"&lt;&gt;",H2:H31,"&lt;&gt;no structure")</f>
        <v>7</v>
      </c>
      <c r="H49" s="4" t="s">
        <v>19</v>
      </c>
      <c r="K49">
        <f>COUNTIFS(H2:H31,"&lt;&gt;*_FP",H2:H31,"&lt;&gt;",H2:H31,"&lt;&gt;no structure",T2:T31,"&lt;&gt;TRUE")</f>
        <v>6</v>
      </c>
    </row>
    <row r="50" spans="1:11" x14ac:dyDescent="0.25">
      <c r="A50" s="4" t="s">
        <v>20</v>
      </c>
      <c r="F50">
        <f>COUNTIFS(K2:K31,"&gt;0")</f>
        <v>4</v>
      </c>
      <c r="H50" s="4" t="s">
        <v>20</v>
      </c>
      <c r="K50">
        <f>COUNTIFS(K2:K31,"&gt;0",T2:T31,"&lt;&gt;TRUE")</f>
        <v>4</v>
      </c>
    </row>
    <row r="51" spans="1:11" x14ac:dyDescent="0.25">
      <c r="A51" s="4" t="s">
        <v>21</v>
      </c>
      <c r="F51">
        <f>COUNTIFS(L2:L31,"&gt;0")</f>
        <v>6</v>
      </c>
      <c r="H51" s="4" t="s">
        <v>21</v>
      </c>
      <c r="K51">
        <f>COUNTIFS(L2:L31,"&gt;0",U2:U31,"&lt;&gt;TRUE")</f>
        <v>5</v>
      </c>
    </row>
    <row r="52" spans="1:11" x14ac:dyDescent="0.25">
      <c r="A52" s="4" t="s">
        <v>22</v>
      </c>
      <c r="F52">
        <f>COUNTIFS(K2:K31,"&lt;&gt;-1",K2:K31,"&lt;&gt;0",K2:K31,"&lt;2")</f>
        <v>0</v>
      </c>
      <c r="H52" s="4" t="s">
        <v>22</v>
      </c>
      <c r="K52">
        <f>COUNTIFS(K2:K31,"&lt;&gt;-1",K2:K31,"&lt;&gt;0",K2:K31,"&lt;2",T2:T31,"&lt;&gt;TRUE")</f>
        <v>0</v>
      </c>
    </row>
    <row r="53" spans="1:11" x14ac:dyDescent="0.25">
      <c r="A53" s="4" t="s">
        <v>23</v>
      </c>
      <c r="F53">
        <f>COUNTIFS(L2:L31,"&lt;&gt;-1",L2:L31,"&lt;&gt;0",L2:L31,"&lt;2")</f>
        <v>10</v>
      </c>
      <c r="H53" s="4" t="s">
        <v>23</v>
      </c>
      <c r="K53">
        <f>COUNTIFS(L2:L31,"&lt;&gt;-1",L2:L31,"&lt;&gt;0",L2:L31,"&lt;2",U2:U31,"&lt;&gt;TRUE")</f>
        <v>10</v>
      </c>
    </row>
    <row r="54" spans="1:11" x14ac:dyDescent="0.25">
      <c r="A54" s="4" t="s">
        <v>24</v>
      </c>
      <c r="F54">
        <f>COUNTIFS(K2:K31,"=-1")+COUNTIFS(K2:K31,"=-3")</f>
        <v>3</v>
      </c>
      <c r="H54" s="4" t="s">
        <v>24</v>
      </c>
      <c r="K54">
        <f>COUNTIFS(K2:K31,"=-1",T2:T31,"&lt;&gt;TRUE")+COUNTIFS(K2:K31,"=-3",T2:T31,"&lt;&gt;TRUE")</f>
        <v>2</v>
      </c>
    </row>
    <row r="55" spans="1:11" x14ac:dyDescent="0.25">
      <c r="A55" s="4" t="s">
        <v>25</v>
      </c>
      <c r="F55">
        <f>COUNTIFS(L2:L31,"=-1")+COUNTIFS(L2:L31,"=-3")</f>
        <v>1</v>
      </c>
      <c r="H55" s="4" t="s">
        <v>25</v>
      </c>
      <c r="K55">
        <f>COUNTIFS(L2:L31,"=-1",U2:U31,"&lt;&gt;TRUE")+COUNTIFS(L2:L31,"=-3",U2:U31,"&lt;&gt;TRUE")</f>
        <v>1</v>
      </c>
    </row>
    <row r="56" spans="1:11" x14ac:dyDescent="0.25">
      <c r="A56" s="4" t="s">
        <v>26</v>
      </c>
      <c r="F56" s="8">
        <f>F50/F49</f>
        <v>0.5714285714285714</v>
      </c>
      <c r="H56" s="4" t="s">
        <v>26</v>
      </c>
      <c r="K56" s="8">
        <f>K50/K49</f>
        <v>0.66666666666666663</v>
      </c>
    </row>
    <row r="57" spans="1:11" x14ac:dyDescent="0.25">
      <c r="A57" s="4" t="s">
        <v>27</v>
      </c>
      <c r="F57" s="8">
        <f>F51/F49</f>
        <v>0.8571428571428571</v>
      </c>
      <c r="H57" s="4" t="s">
        <v>28</v>
      </c>
      <c r="K57" s="8">
        <f>K51/K49</f>
        <v>0.83333333333333337</v>
      </c>
    </row>
    <row r="58" spans="1:11" x14ac:dyDescent="0.25">
      <c r="A58" s="4" t="s">
        <v>29</v>
      </c>
      <c r="F58" s="8">
        <f>F50/(F50+F52)</f>
        <v>1</v>
      </c>
      <c r="H58" s="4" t="s">
        <v>29</v>
      </c>
      <c r="K58" s="8">
        <f>K50/(K50+K52)</f>
        <v>1</v>
      </c>
    </row>
    <row r="59" spans="1:11" x14ac:dyDescent="0.25">
      <c r="A59" s="4" t="s">
        <v>30</v>
      </c>
      <c r="F59" s="8">
        <f>F51/(F51+F53)</f>
        <v>0.375</v>
      </c>
      <c r="H59" s="4" t="s">
        <v>30</v>
      </c>
      <c r="K59" s="8">
        <f>K51/(K51+K53)</f>
        <v>0.33333333333333331</v>
      </c>
    </row>
    <row r="62" spans="1:11" ht="15.75" x14ac:dyDescent="0.25">
      <c r="A62" s="3" t="s">
        <v>33</v>
      </c>
    </row>
    <row r="63" spans="1:11" x14ac:dyDescent="0.25">
      <c r="A63" s="1" t="s">
        <v>34</v>
      </c>
    </row>
    <row r="64" spans="1:11" x14ac:dyDescent="0.25">
      <c r="A64" s="5" t="s">
        <v>35</v>
      </c>
    </row>
    <row r="66" spans="1:1" x14ac:dyDescent="0.25">
      <c r="A66" s="1" t="s">
        <v>36</v>
      </c>
    </row>
    <row r="67" spans="1:1" x14ac:dyDescent="0.25">
      <c r="A67" s="6" t="s">
        <v>37</v>
      </c>
    </row>
    <row r="68" spans="1:1" x14ac:dyDescent="0.25">
      <c r="A68" s="7" t="s">
        <v>38</v>
      </c>
    </row>
    <row r="69" spans="1:1" x14ac:dyDescent="0.25">
      <c r="A69" s="5" t="s">
        <v>39</v>
      </c>
    </row>
    <row r="71" spans="1:1" x14ac:dyDescent="0.25">
      <c r="A71" s="4" t="s">
        <v>40</v>
      </c>
    </row>
    <row r="72" spans="1:1" x14ac:dyDescent="0.25">
      <c r="A72" t="s">
        <v>41</v>
      </c>
    </row>
    <row r="73" spans="1:1" x14ac:dyDescent="0.25">
      <c r="A73" t="s">
        <v>42</v>
      </c>
    </row>
    <row r="74" spans="1:1" x14ac:dyDescent="0.25">
      <c r="A74" t="s">
        <v>43</v>
      </c>
    </row>
    <row r="75" spans="1:1" x14ac:dyDescent="0.25">
      <c r="A75" t="s">
        <v>44</v>
      </c>
    </row>
    <row r="76" spans="1:1" x14ac:dyDescent="0.25">
      <c r="A76" t="s">
        <v>45</v>
      </c>
    </row>
    <row r="77" spans="1:1" x14ac:dyDescent="0.25">
      <c r="A77" t="s">
        <v>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419</v>
      </c>
      <c r="B2" s="1" t="s">
        <v>420</v>
      </c>
      <c r="C2" t="s">
        <v>50</v>
      </c>
      <c r="D2" s="1" t="s">
        <v>420</v>
      </c>
      <c r="E2" s="5" t="s">
        <v>51</v>
      </c>
      <c r="F2" s="1">
        <v>2</v>
      </c>
      <c r="G2" s="5">
        <v>-1</v>
      </c>
      <c r="H2" t="s">
        <v>421</v>
      </c>
      <c r="I2" t="s">
        <v>422</v>
      </c>
      <c r="J2" t="s">
        <v>47</v>
      </c>
    </row>
    <row r="3" spans="1:14" x14ac:dyDescent="0.25">
      <c r="A3" t="s">
        <v>419</v>
      </c>
      <c r="B3" s="1" t="s">
        <v>423</v>
      </c>
      <c r="C3" t="s">
        <v>50</v>
      </c>
      <c r="D3" t="s">
        <v>424</v>
      </c>
      <c r="E3" t="s">
        <v>51</v>
      </c>
      <c r="F3">
        <v>0</v>
      </c>
      <c r="G3">
        <v>0</v>
      </c>
      <c r="H3" t="s">
        <v>425</v>
      </c>
      <c r="I3" t="s">
        <v>426</v>
      </c>
      <c r="J3" t="s">
        <v>47</v>
      </c>
      <c r="L3" t="s">
        <v>74</v>
      </c>
    </row>
    <row r="4" spans="1:14" x14ac:dyDescent="0.25">
      <c r="A4" t="s">
        <v>419</v>
      </c>
      <c r="B4" s="1" t="s">
        <v>49</v>
      </c>
      <c r="C4" t="s">
        <v>50</v>
      </c>
      <c r="D4" s="1" t="s">
        <v>49</v>
      </c>
      <c r="E4" s="5" t="s">
        <v>51</v>
      </c>
      <c r="F4" s="1">
        <v>2</v>
      </c>
      <c r="G4" s="5">
        <v>-1</v>
      </c>
      <c r="H4" t="s">
        <v>427</v>
      </c>
      <c r="I4" t="s">
        <v>428</v>
      </c>
      <c r="J4" t="s">
        <v>47</v>
      </c>
    </row>
    <row r="5" spans="1:14" x14ac:dyDescent="0.25">
      <c r="A5" t="s">
        <v>419</v>
      </c>
      <c r="B5" s="1" t="s">
        <v>429</v>
      </c>
      <c r="C5" t="s">
        <v>50</v>
      </c>
      <c r="D5" s="1" t="s">
        <v>429</v>
      </c>
      <c r="E5" s="5" t="s">
        <v>51</v>
      </c>
      <c r="F5" s="1">
        <v>2</v>
      </c>
      <c r="G5" s="5">
        <v>-1</v>
      </c>
      <c r="H5" t="s">
        <v>430</v>
      </c>
      <c r="I5" t="s">
        <v>431</v>
      </c>
      <c r="J5" t="s">
        <v>47</v>
      </c>
    </row>
    <row r="6" spans="1:14" x14ac:dyDescent="0.25">
      <c r="A6" t="s">
        <v>419</v>
      </c>
      <c r="B6" s="1" t="s">
        <v>432</v>
      </c>
      <c r="C6" t="s">
        <v>50</v>
      </c>
      <c r="D6" s="1" t="s">
        <v>432</v>
      </c>
      <c r="E6" s="5" t="s">
        <v>51</v>
      </c>
      <c r="F6" s="1">
        <v>2</v>
      </c>
      <c r="G6" s="5">
        <v>-1</v>
      </c>
      <c r="H6" t="s">
        <v>433</v>
      </c>
      <c r="I6" t="s">
        <v>434</v>
      </c>
      <c r="J6" t="s">
        <v>47</v>
      </c>
    </row>
    <row r="7" spans="1:14" x14ac:dyDescent="0.25">
      <c r="A7" t="s">
        <v>419</v>
      </c>
      <c r="B7" s="1" t="s">
        <v>435</v>
      </c>
      <c r="C7" t="s">
        <v>50</v>
      </c>
      <c r="D7" s="1" t="s">
        <v>435</v>
      </c>
      <c r="E7" s="5" t="s">
        <v>51</v>
      </c>
      <c r="F7" s="1">
        <v>2</v>
      </c>
      <c r="G7" s="5">
        <v>-1</v>
      </c>
      <c r="H7" t="s">
        <v>433</v>
      </c>
      <c r="I7" t="s">
        <v>436</v>
      </c>
      <c r="J7" t="s">
        <v>47</v>
      </c>
    </row>
    <row r="8" spans="1:14" x14ac:dyDescent="0.25">
      <c r="A8" t="s">
        <v>419</v>
      </c>
      <c r="B8" s="5" t="s">
        <v>437</v>
      </c>
      <c r="C8" t="s">
        <v>50</v>
      </c>
      <c r="D8" s="5" t="s">
        <v>438</v>
      </c>
      <c r="E8" t="s">
        <v>51</v>
      </c>
      <c r="F8" s="5">
        <v>-2</v>
      </c>
      <c r="G8">
        <v>0</v>
      </c>
      <c r="H8" t="s">
        <v>47</v>
      </c>
      <c r="I8" t="s">
        <v>47</v>
      </c>
      <c r="J8" t="s">
        <v>47</v>
      </c>
      <c r="L8" t="s">
        <v>1248</v>
      </c>
    </row>
    <row r="9" spans="1:14" x14ac:dyDescent="0.25">
      <c r="A9" t="s">
        <v>419</v>
      </c>
      <c r="B9" s="1" t="s">
        <v>439</v>
      </c>
      <c r="C9" t="s">
        <v>50</v>
      </c>
      <c r="D9" s="1" t="s">
        <v>439</v>
      </c>
      <c r="E9" s="5" t="s">
        <v>51</v>
      </c>
      <c r="F9" s="1">
        <v>2</v>
      </c>
      <c r="G9" s="5">
        <v>-1</v>
      </c>
      <c r="H9" t="s">
        <v>433</v>
      </c>
      <c r="I9" t="s">
        <v>440</v>
      </c>
      <c r="J9" t="s">
        <v>47</v>
      </c>
    </row>
    <row r="12" spans="1:14" ht="15.75" x14ac:dyDescent="0.25">
      <c r="A12" s="3" t="s">
        <v>17</v>
      </c>
      <c r="H12" s="3" t="s">
        <v>18</v>
      </c>
    </row>
    <row r="13" spans="1:14" x14ac:dyDescent="0.25">
      <c r="A13" s="4" t="s">
        <v>19</v>
      </c>
      <c r="F13">
        <f>COUNTIFS(B2:B9,"&lt;&gt;*_*",B2:B9,"&lt;&gt;")</f>
        <v>6</v>
      </c>
      <c r="H13" s="4" t="s">
        <v>19</v>
      </c>
      <c r="K13">
        <f>COUNTIFS(B2:B9,"&lt;&gt;*_*",B2:B9,"&lt;&gt;",M2:M9,"&lt;&gt;TRUE")</f>
        <v>6</v>
      </c>
    </row>
    <row r="14" spans="1:14" x14ac:dyDescent="0.25">
      <c r="A14" s="4" t="s">
        <v>20</v>
      </c>
      <c r="F14">
        <f>COUNTIFS(F2:F9,"&gt;0")</f>
        <v>6</v>
      </c>
      <c r="H14" s="4" t="s">
        <v>20</v>
      </c>
      <c r="K14">
        <f>COUNTIFS(F2:F9,"&gt;0",M2:M9,"&lt;&gt;TRUE")</f>
        <v>6</v>
      </c>
    </row>
    <row r="15" spans="1:14" x14ac:dyDescent="0.25">
      <c r="A15" s="4" t="s">
        <v>21</v>
      </c>
      <c r="F15">
        <f>COUNTIFS(G2:G9,"&gt;0")</f>
        <v>0</v>
      </c>
      <c r="H15" s="4" t="s">
        <v>21</v>
      </c>
      <c r="K15">
        <f>COUNTIFS(G2:G9,"&gt;0",N2:N9,"&lt;&gt;TRUE")</f>
        <v>0</v>
      </c>
    </row>
    <row r="16" spans="1:14" x14ac:dyDescent="0.25">
      <c r="A16" s="4" t="s">
        <v>22</v>
      </c>
      <c r="F16">
        <f>COUNTIFS(F2:F9,"&lt;&gt;-1",F2:F9,"&lt;&gt;0",F2:F9,"&lt;2")</f>
        <v>1</v>
      </c>
      <c r="H16" s="4" t="s">
        <v>22</v>
      </c>
      <c r="K16">
        <f>COUNTIFS(F2:F9,"&lt;&gt;-1",F2:F9,"&lt;&gt;0",F2:F9,"&lt;2",M2:M9,"&lt;&gt;TRUE")</f>
        <v>1</v>
      </c>
    </row>
    <row r="17" spans="1:11" x14ac:dyDescent="0.25">
      <c r="A17" s="4" t="s">
        <v>23</v>
      </c>
      <c r="F17">
        <f>COUNTIFS(G2:G9,"&lt;&gt;-1",G2:G9,"&lt;&gt;0",G2:G9,"&lt;2")</f>
        <v>0</v>
      </c>
      <c r="H17" s="4" t="s">
        <v>23</v>
      </c>
      <c r="K17">
        <f>COUNTIFS(G2:G9,"&lt;&gt;-1",G2:G9,"&lt;&gt;0",G2:G9,"&lt;2",N2:N9,"&lt;&gt;TRUE")</f>
        <v>0</v>
      </c>
    </row>
    <row r="18" spans="1:11" x14ac:dyDescent="0.25">
      <c r="A18" s="4" t="s">
        <v>24</v>
      </c>
      <c r="F18">
        <f>COUNTIFS(F2:F9,"=-1")+COUNTIFS(F2:F9,"=-3")</f>
        <v>0</v>
      </c>
      <c r="H18" s="4" t="s">
        <v>24</v>
      </c>
      <c r="K18">
        <f>COUNTIFS(F2:F9,"=-1",M2:M9,"&lt;&gt;TRUE")+COUNTIFS(F2:F9,"=-3",M2:M9,"&lt;&gt;TRUE")</f>
        <v>0</v>
      </c>
    </row>
    <row r="19" spans="1:11" x14ac:dyDescent="0.25">
      <c r="A19" s="4" t="s">
        <v>25</v>
      </c>
      <c r="F19">
        <f>COUNTIFS(G2:G9,"=-1")+COUNTIFS(G2:G9,"=-3")</f>
        <v>6</v>
      </c>
      <c r="H19" s="4" t="s">
        <v>25</v>
      </c>
      <c r="K19">
        <f>COUNTIFS(G2:G9,"=-1",N2:N9,"&lt;&gt;TRUE")+COUNTIFS(G2:G9,"=-3",N2:N9,"&lt;&gt;TRUE")</f>
        <v>6</v>
      </c>
    </row>
    <row r="20" spans="1:11" x14ac:dyDescent="0.25">
      <c r="A20" s="4" t="s">
        <v>26</v>
      </c>
      <c r="F20" s="8">
        <f>F14/F13</f>
        <v>1</v>
      </c>
      <c r="H20" s="4" t="s">
        <v>26</v>
      </c>
      <c r="K20" s="8">
        <f>K14/K13</f>
        <v>1</v>
      </c>
    </row>
    <row r="21" spans="1:11" x14ac:dyDescent="0.25">
      <c r="A21" s="4" t="s">
        <v>27</v>
      </c>
      <c r="F21" s="8">
        <f>F15/F13</f>
        <v>0</v>
      </c>
      <c r="H21" s="4" t="s">
        <v>28</v>
      </c>
      <c r="K21" s="8">
        <f>K15/K13</f>
        <v>0</v>
      </c>
    </row>
    <row r="22" spans="1:11" x14ac:dyDescent="0.25">
      <c r="A22" s="4" t="s">
        <v>29</v>
      </c>
      <c r="F22" s="8">
        <f>F14/(F14+F16)</f>
        <v>0.8571428571428571</v>
      </c>
      <c r="H22" s="4" t="s">
        <v>29</v>
      </c>
      <c r="K22" s="8">
        <f>K14/(K14+K16)</f>
        <v>0.8571428571428571</v>
      </c>
    </row>
    <row r="23" spans="1:11" x14ac:dyDescent="0.25">
      <c r="A23" s="4" t="s">
        <v>30</v>
      </c>
      <c r="F23" s="13" t="s">
        <v>1213</v>
      </c>
      <c r="H23" s="4" t="s">
        <v>30</v>
      </c>
      <c r="K23" s="13" t="s">
        <v>1213</v>
      </c>
    </row>
    <row r="26" spans="1:11" ht="15.75" x14ac:dyDescent="0.25">
      <c r="A26" s="3" t="s">
        <v>33</v>
      </c>
    </row>
    <row r="27" spans="1:11" x14ac:dyDescent="0.25">
      <c r="A27" s="1" t="s">
        <v>34</v>
      </c>
    </row>
    <row r="28" spans="1:11" x14ac:dyDescent="0.25">
      <c r="A28" s="5" t="s">
        <v>35</v>
      </c>
    </row>
    <row r="30" spans="1:11" x14ac:dyDescent="0.25">
      <c r="A30" s="1" t="s">
        <v>36</v>
      </c>
    </row>
    <row r="31" spans="1:11" x14ac:dyDescent="0.25">
      <c r="A31" s="6" t="s">
        <v>37</v>
      </c>
    </row>
    <row r="32" spans="1:11" x14ac:dyDescent="0.25">
      <c r="A32" s="7" t="s">
        <v>38</v>
      </c>
    </row>
    <row r="33" spans="1:1" x14ac:dyDescent="0.25">
      <c r="A33" s="5" t="s">
        <v>39</v>
      </c>
    </row>
    <row r="35" spans="1:1" x14ac:dyDescent="0.25">
      <c r="A35" s="4" t="s">
        <v>40</v>
      </c>
    </row>
    <row r="36" spans="1:1" x14ac:dyDescent="0.25">
      <c r="A36" t="s">
        <v>41</v>
      </c>
    </row>
    <row r="37" spans="1:1" x14ac:dyDescent="0.25">
      <c r="A37" t="s">
        <v>42</v>
      </c>
    </row>
    <row r="38" spans="1:1" x14ac:dyDescent="0.25">
      <c r="A38" t="s">
        <v>43</v>
      </c>
    </row>
    <row r="39" spans="1:1" x14ac:dyDescent="0.25">
      <c r="A39" t="s">
        <v>44</v>
      </c>
    </row>
    <row r="40" spans="1:1" x14ac:dyDescent="0.25">
      <c r="A40" t="s">
        <v>45</v>
      </c>
    </row>
    <row r="41" spans="1:1" x14ac:dyDescent="0.25">
      <c r="A41" t="s">
        <v>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8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3</v>
      </c>
      <c r="J1" s="12" t="s">
        <v>4</v>
      </c>
      <c r="K1" s="12" t="s">
        <v>5</v>
      </c>
      <c r="L1" s="12" t="s">
        <v>6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8</v>
      </c>
      <c r="U1" s="12" t="s">
        <v>9</v>
      </c>
    </row>
    <row r="2" spans="1:21" x14ac:dyDescent="0.25">
      <c r="A2" t="s">
        <v>441</v>
      </c>
      <c r="B2" s="1" t="s">
        <v>150</v>
      </c>
      <c r="C2" t="s">
        <v>442</v>
      </c>
      <c r="D2" s="1" t="s">
        <v>150</v>
      </c>
      <c r="E2" s="5" t="s">
        <v>51</v>
      </c>
      <c r="F2" s="1">
        <v>2</v>
      </c>
      <c r="G2" s="5">
        <v>-1</v>
      </c>
      <c r="H2" s="1" t="s">
        <v>443</v>
      </c>
      <c r="I2" s="1" t="s">
        <v>443</v>
      </c>
      <c r="J2" s="5" t="s">
        <v>51</v>
      </c>
      <c r="K2" s="1">
        <v>2</v>
      </c>
      <c r="L2" s="5">
        <v>-1</v>
      </c>
      <c r="M2" t="s">
        <v>444</v>
      </c>
      <c r="N2" t="s">
        <v>445</v>
      </c>
      <c r="O2" t="s">
        <v>47</v>
      </c>
    </row>
    <row r="3" spans="1:21" x14ac:dyDescent="0.25">
      <c r="H3" s="1" t="s">
        <v>446</v>
      </c>
      <c r="I3" s="1" t="s">
        <v>446</v>
      </c>
      <c r="J3" s="5" t="s">
        <v>51</v>
      </c>
      <c r="K3" s="1">
        <v>2</v>
      </c>
      <c r="L3" s="5">
        <v>-1</v>
      </c>
      <c r="M3" t="s">
        <v>444</v>
      </c>
      <c r="N3" t="s">
        <v>445</v>
      </c>
      <c r="O3" t="s">
        <v>47</v>
      </c>
    </row>
    <row r="4" spans="1:21" x14ac:dyDescent="0.25">
      <c r="H4" s="1" t="s">
        <v>447</v>
      </c>
      <c r="I4" s="1" t="s">
        <v>447</v>
      </c>
      <c r="J4" s="5" t="s">
        <v>51</v>
      </c>
      <c r="K4" s="1">
        <v>2</v>
      </c>
      <c r="L4" s="5">
        <v>-1</v>
      </c>
      <c r="M4" t="s">
        <v>444</v>
      </c>
      <c r="N4" t="s">
        <v>445</v>
      </c>
      <c r="O4" t="s">
        <v>47</v>
      </c>
    </row>
    <row r="5" spans="1:21" x14ac:dyDescent="0.25">
      <c r="A5" t="s">
        <v>441</v>
      </c>
      <c r="B5" s="1" t="s">
        <v>448</v>
      </c>
      <c r="C5" t="s">
        <v>55</v>
      </c>
      <c r="D5" s="1" t="s">
        <v>448</v>
      </c>
      <c r="E5" s="5" t="s">
        <v>51</v>
      </c>
      <c r="F5" s="1">
        <v>2</v>
      </c>
      <c r="G5" s="5">
        <v>-1</v>
      </c>
      <c r="H5" s="1" t="s">
        <v>449</v>
      </c>
      <c r="I5" s="1" t="s">
        <v>449</v>
      </c>
      <c r="J5" s="5" t="s">
        <v>51</v>
      </c>
      <c r="K5" s="1">
        <v>2</v>
      </c>
      <c r="L5" s="5">
        <v>-1</v>
      </c>
      <c r="M5" t="s">
        <v>450</v>
      </c>
      <c r="N5" t="s">
        <v>451</v>
      </c>
      <c r="O5" t="s">
        <v>47</v>
      </c>
    </row>
    <row r="6" spans="1:21" x14ac:dyDescent="0.25">
      <c r="A6" t="s">
        <v>441</v>
      </c>
      <c r="B6" s="1" t="s">
        <v>452</v>
      </c>
      <c r="C6" t="s">
        <v>442</v>
      </c>
      <c r="D6" s="1" t="s">
        <v>452</v>
      </c>
      <c r="E6" s="1" t="s">
        <v>452</v>
      </c>
      <c r="F6" s="1">
        <v>2</v>
      </c>
      <c r="G6" s="1">
        <v>2</v>
      </c>
      <c r="H6" s="1" t="s">
        <v>453</v>
      </c>
      <c r="I6" s="1" t="s">
        <v>453</v>
      </c>
      <c r="J6" s="1" t="s">
        <v>454</v>
      </c>
      <c r="K6" s="1">
        <v>2</v>
      </c>
      <c r="L6" s="1">
        <v>2</v>
      </c>
      <c r="M6" t="s">
        <v>455</v>
      </c>
      <c r="N6" t="s">
        <v>456</v>
      </c>
      <c r="O6" t="s">
        <v>457</v>
      </c>
      <c r="P6">
        <v>97.2</v>
      </c>
    </row>
    <row r="7" spans="1:21" x14ac:dyDescent="0.25">
      <c r="H7" s="1" t="s">
        <v>458</v>
      </c>
      <c r="I7" s="1" t="s">
        <v>458</v>
      </c>
      <c r="J7" s="5" t="s">
        <v>51</v>
      </c>
      <c r="K7" s="1">
        <v>2</v>
      </c>
      <c r="L7" s="5">
        <v>-1</v>
      </c>
      <c r="M7" t="s">
        <v>455</v>
      </c>
      <c r="N7" t="s">
        <v>456</v>
      </c>
      <c r="O7" t="s">
        <v>47</v>
      </c>
    </row>
    <row r="8" spans="1:21" x14ac:dyDescent="0.25">
      <c r="H8" s="1" t="s">
        <v>459</v>
      </c>
      <c r="I8" s="1" t="s">
        <v>459</v>
      </c>
      <c r="J8" s="5" t="s">
        <v>51</v>
      </c>
      <c r="K8" s="1">
        <v>2</v>
      </c>
      <c r="L8" s="5">
        <v>-1</v>
      </c>
      <c r="M8" t="s">
        <v>455</v>
      </c>
      <c r="N8" t="s">
        <v>456</v>
      </c>
      <c r="O8" t="s">
        <v>47</v>
      </c>
    </row>
    <row r="9" spans="1:21" x14ac:dyDescent="0.25">
      <c r="H9" s="1" t="s">
        <v>460</v>
      </c>
      <c r="I9" s="1" t="s">
        <v>460</v>
      </c>
      <c r="J9" s="5" t="s">
        <v>51</v>
      </c>
      <c r="K9" s="1">
        <v>2</v>
      </c>
      <c r="L9" s="5">
        <v>-1</v>
      </c>
      <c r="M9" t="s">
        <v>455</v>
      </c>
      <c r="N9" t="s">
        <v>456</v>
      </c>
      <c r="O9" t="s">
        <v>47</v>
      </c>
    </row>
    <row r="10" spans="1:21" x14ac:dyDescent="0.25">
      <c r="A10" t="s">
        <v>441</v>
      </c>
      <c r="B10" s="1" t="s">
        <v>461</v>
      </c>
      <c r="C10" t="s">
        <v>55</v>
      </c>
      <c r="D10" t="s">
        <v>462</v>
      </c>
      <c r="E10" t="s">
        <v>51</v>
      </c>
      <c r="F10">
        <v>0</v>
      </c>
      <c r="G10">
        <v>0</v>
      </c>
      <c r="M10" t="s">
        <v>463</v>
      </c>
      <c r="N10" t="s">
        <v>464</v>
      </c>
      <c r="O10" t="s">
        <v>47</v>
      </c>
      <c r="Q10" t="s">
        <v>74</v>
      </c>
    </row>
    <row r="11" spans="1:21" x14ac:dyDescent="0.25">
      <c r="A11" t="s">
        <v>441</v>
      </c>
      <c r="B11" s="1" t="s">
        <v>465</v>
      </c>
      <c r="C11" t="s">
        <v>442</v>
      </c>
      <c r="D11" t="s">
        <v>466</v>
      </c>
      <c r="E11" t="s">
        <v>51</v>
      </c>
      <c r="F11">
        <v>0</v>
      </c>
      <c r="G11">
        <v>0</v>
      </c>
      <c r="M11" t="s">
        <v>467</v>
      </c>
      <c r="N11" t="s">
        <v>468</v>
      </c>
      <c r="O11" t="s">
        <v>47</v>
      </c>
      <c r="Q11" t="s">
        <v>74</v>
      </c>
    </row>
    <row r="12" spans="1:21" x14ac:dyDescent="0.25">
      <c r="A12" t="s">
        <v>441</v>
      </c>
      <c r="B12" s="5" t="s">
        <v>469</v>
      </c>
      <c r="C12" t="s">
        <v>55</v>
      </c>
      <c r="D12" s="5" t="s">
        <v>470</v>
      </c>
      <c r="E12" t="s">
        <v>51</v>
      </c>
      <c r="F12" s="5">
        <v>-2</v>
      </c>
      <c r="G12">
        <v>0</v>
      </c>
      <c r="M12" t="s">
        <v>47</v>
      </c>
      <c r="N12" t="s">
        <v>47</v>
      </c>
      <c r="O12" t="s">
        <v>47</v>
      </c>
    </row>
    <row r="13" spans="1:21" x14ac:dyDescent="0.25">
      <c r="A13" t="s">
        <v>441</v>
      </c>
      <c r="B13" s="1" t="s">
        <v>471</v>
      </c>
      <c r="C13" t="s">
        <v>442</v>
      </c>
      <c r="D13" t="s">
        <v>472</v>
      </c>
      <c r="E13" t="s">
        <v>51</v>
      </c>
      <c r="F13">
        <v>0</v>
      </c>
      <c r="G13">
        <v>0</v>
      </c>
      <c r="M13" t="s">
        <v>473</v>
      </c>
      <c r="N13" t="s">
        <v>474</v>
      </c>
      <c r="O13" t="s">
        <v>47</v>
      </c>
      <c r="Q13" t="s">
        <v>74</v>
      </c>
    </row>
    <row r="14" spans="1:21" x14ac:dyDescent="0.25">
      <c r="A14" t="s">
        <v>441</v>
      </c>
      <c r="B14" s="5" t="s">
        <v>475</v>
      </c>
      <c r="C14" t="s">
        <v>55</v>
      </c>
      <c r="D14" s="5" t="s">
        <v>476</v>
      </c>
      <c r="E14" t="s">
        <v>51</v>
      </c>
      <c r="F14" s="5">
        <v>-2</v>
      </c>
      <c r="G14">
        <v>0</v>
      </c>
      <c r="M14" t="s">
        <v>47</v>
      </c>
      <c r="N14" t="s">
        <v>47</v>
      </c>
      <c r="O14" t="s">
        <v>47</v>
      </c>
    </row>
    <row r="15" spans="1:21" x14ac:dyDescent="0.25">
      <c r="A15" t="s">
        <v>441</v>
      </c>
      <c r="B15" s="1" t="s">
        <v>477</v>
      </c>
      <c r="C15" t="s">
        <v>442</v>
      </c>
      <c r="D15" s="1" t="s">
        <v>477</v>
      </c>
      <c r="E15" s="5" t="s">
        <v>51</v>
      </c>
      <c r="F15" s="1">
        <v>2</v>
      </c>
      <c r="G15" s="5">
        <v>-1</v>
      </c>
      <c r="H15" s="1" t="s">
        <v>478</v>
      </c>
      <c r="I15" s="1" t="s">
        <v>478</v>
      </c>
      <c r="J15" s="5" t="s">
        <v>51</v>
      </c>
      <c r="K15" s="1">
        <v>2</v>
      </c>
      <c r="L15" s="5">
        <v>-1</v>
      </c>
      <c r="M15" t="s">
        <v>479</v>
      </c>
      <c r="N15" t="s">
        <v>480</v>
      </c>
      <c r="O15" t="s">
        <v>47</v>
      </c>
    </row>
    <row r="16" spans="1:21" x14ac:dyDescent="0.25">
      <c r="H16" s="1" t="s">
        <v>481</v>
      </c>
      <c r="I16" s="1" t="s">
        <v>481</v>
      </c>
      <c r="J16" s="5" t="s">
        <v>51</v>
      </c>
      <c r="K16" s="1">
        <v>2</v>
      </c>
      <c r="L16" s="5">
        <v>-1</v>
      </c>
      <c r="M16" t="s">
        <v>479</v>
      </c>
      <c r="N16" t="s">
        <v>480</v>
      </c>
      <c r="O16" t="s">
        <v>47</v>
      </c>
    </row>
    <row r="17" spans="1:19" x14ac:dyDescent="0.25">
      <c r="H17" s="1" t="s">
        <v>482</v>
      </c>
      <c r="I17" s="1" t="s">
        <v>482</v>
      </c>
      <c r="J17" s="5" t="s">
        <v>51</v>
      </c>
      <c r="K17" s="1">
        <v>2</v>
      </c>
      <c r="L17" s="5">
        <v>-1</v>
      </c>
      <c r="M17" t="s">
        <v>479</v>
      </c>
      <c r="N17" t="s">
        <v>480</v>
      </c>
      <c r="O17" t="s">
        <v>47</v>
      </c>
    </row>
    <row r="18" spans="1:19" x14ac:dyDescent="0.25">
      <c r="H18" s="1" t="s">
        <v>483</v>
      </c>
      <c r="I18" s="1" t="s">
        <v>483</v>
      </c>
      <c r="J18" s="5" t="s">
        <v>51</v>
      </c>
      <c r="K18" s="1">
        <v>2</v>
      </c>
      <c r="L18" s="5">
        <v>-1</v>
      </c>
      <c r="M18" t="s">
        <v>479</v>
      </c>
      <c r="N18" t="s">
        <v>480</v>
      </c>
      <c r="O18" t="s">
        <v>47</v>
      </c>
    </row>
    <row r="19" spans="1:19" x14ac:dyDescent="0.25">
      <c r="H19" s="1" t="s">
        <v>484</v>
      </c>
      <c r="I19" s="1" t="s">
        <v>484</v>
      </c>
      <c r="J19" s="5" t="s">
        <v>51</v>
      </c>
      <c r="K19" s="1">
        <v>2</v>
      </c>
      <c r="L19" s="5">
        <v>-1</v>
      </c>
      <c r="M19" t="s">
        <v>479</v>
      </c>
      <c r="N19" t="s">
        <v>480</v>
      </c>
      <c r="O19" t="s">
        <v>47</v>
      </c>
    </row>
    <row r="20" spans="1:19" x14ac:dyDescent="0.25">
      <c r="H20" s="1" t="s">
        <v>485</v>
      </c>
      <c r="I20" s="1" t="s">
        <v>485</v>
      </c>
      <c r="J20" s="5" t="s">
        <v>51</v>
      </c>
      <c r="K20" s="1">
        <v>2</v>
      </c>
      <c r="L20" s="5">
        <v>-1</v>
      </c>
      <c r="M20" t="s">
        <v>479</v>
      </c>
      <c r="N20" t="s">
        <v>480</v>
      </c>
      <c r="O20" t="s">
        <v>47</v>
      </c>
    </row>
    <row r="21" spans="1:19" x14ac:dyDescent="0.25">
      <c r="H21" s="1" t="s">
        <v>486</v>
      </c>
      <c r="I21" s="1" t="s">
        <v>486</v>
      </c>
      <c r="J21" s="5" t="s">
        <v>51</v>
      </c>
      <c r="K21" s="1">
        <v>2</v>
      </c>
      <c r="L21" s="5">
        <v>-1</v>
      </c>
      <c r="M21" t="s">
        <v>479</v>
      </c>
      <c r="N21" t="s">
        <v>480</v>
      </c>
      <c r="O21" t="s">
        <v>47</v>
      </c>
    </row>
    <row r="22" spans="1:19" x14ac:dyDescent="0.25">
      <c r="A22" t="s">
        <v>441</v>
      </c>
      <c r="B22" s="1" t="s">
        <v>487</v>
      </c>
      <c r="C22" t="s">
        <v>442</v>
      </c>
      <c r="D22" t="s">
        <v>488</v>
      </c>
      <c r="E22" t="s">
        <v>51</v>
      </c>
      <c r="F22">
        <v>0</v>
      </c>
      <c r="G22">
        <v>0</v>
      </c>
      <c r="M22" t="s">
        <v>463</v>
      </c>
      <c r="N22" t="s">
        <v>489</v>
      </c>
      <c r="O22" t="s">
        <v>47</v>
      </c>
      <c r="Q22" t="s">
        <v>74</v>
      </c>
    </row>
    <row r="23" spans="1:19" x14ac:dyDescent="0.25">
      <c r="A23" t="s">
        <v>441</v>
      </c>
      <c r="B23" s="1" t="s">
        <v>487</v>
      </c>
      <c r="C23" t="s">
        <v>55</v>
      </c>
      <c r="D23" t="s">
        <v>488</v>
      </c>
      <c r="E23" t="s">
        <v>51</v>
      </c>
      <c r="F23">
        <v>0</v>
      </c>
      <c r="G23">
        <v>0</v>
      </c>
      <c r="M23" t="s">
        <v>463</v>
      </c>
      <c r="N23" t="s">
        <v>489</v>
      </c>
      <c r="O23" t="s">
        <v>47</v>
      </c>
      <c r="Q23" t="s">
        <v>74</v>
      </c>
      <c r="R23" t="b">
        <v>1</v>
      </c>
      <c r="S23" t="b">
        <v>1</v>
      </c>
    </row>
    <row r="24" spans="1:19" x14ac:dyDescent="0.25">
      <c r="A24" t="s">
        <v>441</v>
      </c>
      <c r="B24" s="1" t="s">
        <v>490</v>
      </c>
      <c r="C24" t="s">
        <v>55</v>
      </c>
      <c r="D24" t="s">
        <v>491</v>
      </c>
      <c r="E24" t="s">
        <v>51</v>
      </c>
      <c r="F24">
        <v>0</v>
      </c>
      <c r="G24">
        <v>0</v>
      </c>
      <c r="M24" t="s">
        <v>492</v>
      </c>
      <c r="N24" t="s">
        <v>493</v>
      </c>
      <c r="O24" t="s">
        <v>47</v>
      </c>
      <c r="Q24" t="s">
        <v>74</v>
      </c>
    </row>
    <row r="25" spans="1:19" x14ac:dyDescent="0.25">
      <c r="A25" t="s">
        <v>441</v>
      </c>
      <c r="B25" s="1" t="s">
        <v>494</v>
      </c>
      <c r="C25" t="s">
        <v>442</v>
      </c>
      <c r="D25" t="s">
        <v>495</v>
      </c>
      <c r="E25" t="s">
        <v>51</v>
      </c>
      <c r="F25">
        <v>0</v>
      </c>
      <c r="G25">
        <v>0</v>
      </c>
      <c r="M25" t="s">
        <v>473</v>
      </c>
      <c r="N25" t="s">
        <v>496</v>
      </c>
      <c r="O25" t="s">
        <v>47</v>
      </c>
      <c r="Q25" t="s">
        <v>74</v>
      </c>
    </row>
    <row r="26" spans="1:19" x14ac:dyDescent="0.25">
      <c r="A26" t="s">
        <v>441</v>
      </c>
      <c r="B26" s="1" t="s">
        <v>497</v>
      </c>
      <c r="C26" t="s">
        <v>442</v>
      </c>
      <c r="D26" t="s">
        <v>498</v>
      </c>
      <c r="E26" t="s">
        <v>51</v>
      </c>
      <c r="F26">
        <v>0</v>
      </c>
      <c r="G26">
        <v>0</v>
      </c>
      <c r="M26" t="s">
        <v>499</v>
      </c>
      <c r="N26" t="s">
        <v>500</v>
      </c>
      <c r="O26" t="s">
        <v>47</v>
      </c>
      <c r="Q26" t="s">
        <v>74</v>
      </c>
    </row>
    <row r="27" spans="1:19" x14ac:dyDescent="0.25">
      <c r="A27" t="s">
        <v>441</v>
      </c>
      <c r="B27" s="1" t="s">
        <v>497</v>
      </c>
      <c r="C27" t="s">
        <v>55</v>
      </c>
      <c r="D27" t="s">
        <v>498</v>
      </c>
      <c r="E27" t="s">
        <v>51</v>
      </c>
      <c r="F27">
        <v>0</v>
      </c>
      <c r="G27">
        <v>0</v>
      </c>
      <c r="M27" t="s">
        <v>499</v>
      </c>
      <c r="N27" t="s">
        <v>501</v>
      </c>
      <c r="O27" t="s">
        <v>47</v>
      </c>
      <c r="Q27" t="s">
        <v>74</v>
      </c>
      <c r="R27" t="b">
        <v>1</v>
      </c>
      <c r="S27" t="b">
        <v>1</v>
      </c>
    </row>
    <row r="28" spans="1:19" x14ac:dyDescent="0.25">
      <c r="A28" t="s">
        <v>441</v>
      </c>
      <c r="B28" s="1" t="s">
        <v>502</v>
      </c>
      <c r="C28" t="s">
        <v>442</v>
      </c>
      <c r="D28" t="s">
        <v>503</v>
      </c>
      <c r="E28" t="s">
        <v>51</v>
      </c>
      <c r="F28">
        <v>0</v>
      </c>
      <c r="G28">
        <v>0</v>
      </c>
      <c r="M28" t="s">
        <v>504</v>
      </c>
      <c r="N28" t="s">
        <v>505</v>
      </c>
      <c r="O28" t="s">
        <v>47</v>
      </c>
      <c r="Q28" t="s">
        <v>74</v>
      </c>
    </row>
    <row r="29" spans="1:19" x14ac:dyDescent="0.25">
      <c r="A29" t="s">
        <v>441</v>
      </c>
      <c r="B29" s="1" t="s">
        <v>506</v>
      </c>
      <c r="C29" t="s">
        <v>442</v>
      </c>
      <c r="D29" t="s">
        <v>507</v>
      </c>
      <c r="E29" t="s">
        <v>51</v>
      </c>
      <c r="F29">
        <v>0</v>
      </c>
      <c r="G29">
        <v>0</v>
      </c>
      <c r="M29" t="s">
        <v>508</v>
      </c>
      <c r="N29" t="s">
        <v>509</v>
      </c>
      <c r="O29" t="s">
        <v>47</v>
      </c>
      <c r="Q29" t="s">
        <v>74</v>
      </c>
    </row>
    <row r="30" spans="1:19" x14ac:dyDescent="0.25">
      <c r="A30" t="s">
        <v>441</v>
      </c>
      <c r="B30" s="1" t="s">
        <v>506</v>
      </c>
      <c r="C30" t="s">
        <v>55</v>
      </c>
      <c r="D30" t="s">
        <v>507</v>
      </c>
      <c r="E30" t="s">
        <v>51</v>
      </c>
      <c r="F30">
        <v>0</v>
      </c>
      <c r="G30">
        <v>0</v>
      </c>
      <c r="M30" t="s">
        <v>508</v>
      </c>
      <c r="N30" t="s">
        <v>510</v>
      </c>
      <c r="O30" t="s">
        <v>47</v>
      </c>
      <c r="Q30" t="s">
        <v>74</v>
      </c>
      <c r="R30" t="b">
        <v>1</v>
      </c>
      <c r="S30" t="b">
        <v>1</v>
      </c>
    </row>
    <row r="31" spans="1:19" x14ac:dyDescent="0.25">
      <c r="A31" t="s">
        <v>441</v>
      </c>
      <c r="B31" s="1" t="s">
        <v>511</v>
      </c>
      <c r="C31" t="s">
        <v>442</v>
      </c>
      <c r="D31" t="s">
        <v>512</v>
      </c>
      <c r="E31" t="s">
        <v>51</v>
      </c>
      <c r="F31">
        <v>0</v>
      </c>
      <c r="G31">
        <v>0</v>
      </c>
      <c r="M31" t="s">
        <v>492</v>
      </c>
      <c r="N31" t="s">
        <v>493</v>
      </c>
      <c r="O31" t="s">
        <v>47</v>
      </c>
      <c r="Q31" t="s">
        <v>74</v>
      </c>
    </row>
    <row r="32" spans="1:19" x14ac:dyDescent="0.25">
      <c r="A32" t="s">
        <v>441</v>
      </c>
      <c r="B32" s="5" t="s">
        <v>513</v>
      </c>
      <c r="C32" t="s">
        <v>55</v>
      </c>
      <c r="D32" s="5" t="s">
        <v>514</v>
      </c>
      <c r="E32" t="s">
        <v>51</v>
      </c>
      <c r="F32" s="5">
        <v>-2</v>
      </c>
      <c r="G32">
        <v>0</v>
      </c>
      <c r="M32" t="s">
        <v>47</v>
      </c>
      <c r="N32" t="s">
        <v>47</v>
      </c>
      <c r="O32" t="s">
        <v>47</v>
      </c>
      <c r="Q32" t="s">
        <v>1171</v>
      </c>
    </row>
    <row r="33" spans="1:19" x14ac:dyDescent="0.25">
      <c r="A33" t="s">
        <v>441</v>
      </c>
      <c r="B33" s="1" t="s">
        <v>515</v>
      </c>
      <c r="C33" t="s">
        <v>442</v>
      </c>
      <c r="D33" s="1" t="s">
        <v>515</v>
      </c>
      <c r="E33" s="1" t="s">
        <v>515</v>
      </c>
      <c r="F33" s="1">
        <v>2</v>
      </c>
      <c r="G33" s="1">
        <v>2</v>
      </c>
      <c r="H33" s="1" t="s">
        <v>516</v>
      </c>
      <c r="I33" s="1" t="s">
        <v>516</v>
      </c>
      <c r="J33" s="1" t="s">
        <v>517</v>
      </c>
      <c r="K33" s="1">
        <v>2</v>
      </c>
      <c r="L33" s="1">
        <v>2</v>
      </c>
      <c r="M33" t="s">
        <v>518</v>
      </c>
      <c r="N33" t="s">
        <v>519</v>
      </c>
      <c r="O33" t="s">
        <v>520</v>
      </c>
      <c r="P33">
        <v>100</v>
      </c>
    </row>
    <row r="34" spans="1:19" x14ac:dyDescent="0.25">
      <c r="H34" s="1" t="s">
        <v>521</v>
      </c>
      <c r="I34" s="1" t="s">
        <v>521</v>
      </c>
      <c r="J34" s="5" t="s">
        <v>51</v>
      </c>
      <c r="K34" s="1">
        <v>2</v>
      </c>
      <c r="L34" s="5">
        <v>-1</v>
      </c>
      <c r="M34" t="s">
        <v>518</v>
      </c>
      <c r="N34" t="s">
        <v>519</v>
      </c>
      <c r="O34" t="s">
        <v>47</v>
      </c>
    </row>
    <row r="35" spans="1:19" x14ac:dyDescent="0.25">
      <c r="H35" s="1" t="s">
        <v>522</v>
      </c>
      <c r="I35" s="1" t="s">
        <v>522</v>
      </c>
      <c r="J35" s="5" t="s">
        <v>51</v>
      </c>
      <c r="K35" s="1">
        <v>2</v>
      </c>
      <c r="L35" s="5">
        <v>-1</v>
      </c>
      <c r="M35" t="s">
        <v>518</v>
      </c>
      <c r="N35" t="s">
        <v>519</v>
      </c>
      <c r="O35" t="s">
        <v>47</v>
      </c>
    </row>
    <row r="36" spans="1:19" x14ac:dyDescent="0.25">
      <c r="H36" s="1" t="s">
        <v>523</v>
      </c>
      <c r="I36" s="1" t="s">
        <v>523</v>
      </c>
      <c r="J36" s="5" t="s">
        <v>51</v>
      </c>
      <c r="K36" s="1">
        <v>2</v>
      </c>
      <c r="L36" s="5">
        <v>-1</v>
      </c>
      <c r="M36" t="s">
        <v>518</v>
      </c>
      <c r="N36" t="s">
        <v>519</v>
      </c>
      <c r="O36" t="s">
        <v>47</v>
      </c>
    </row>
    <row r="37" spans="1:19" x14ac:dyDescent="0.25">
      <c r="H37" s="1" t="s">
        <v>524</v>
      </c>
      <c r="I37" s="1" t="s">
        <v>524</v>
      </c>
      <c r="J37" s="5" t="s">
        <v>51</v>
      </c>
      <c r="K37" s="1">
        <v>2</v>
      </c>
      <c r="L37" s="5">
        <v>-1</v>
      </c>
      <c r="M37" t="s">
        <v>518</v>
      </c>
      <c r="N37" t="s">
        <v>519</v>
      </c>
      <c r="O37" t="s">
        <v>47</v>
      </c>
    </row>
    <row r="38" spans="1:19" x14ac:dyDescent="0.25">
      <c r="A38" t="s">
        <v>441</v>
      </c>
      <c r="B38" s="1" t="s">
        <v>525</v>
      </c>
      <c r="C38" t="s">
        <v>55</v>
      </c>
      <c r="D38" t="s">
        <v>515</v>
      </c>
      <c r="E38" t="s">
        <v>51</v>
      </c>
      <c r="F38">
        <v>0</v>
      </c>
      <c r="G38">
        <v>0</v>
      </c>
      <c r="M38" t="s">
        <v>518</v>
      </c>
      <c r="N38" t="s">
        <v>526</v>
      </c>
      <c r="O38" t="s">
        <v>47</v>
      </c>
      <c r="Q38" t="s">
        <v>74</v>
      </c>
      <c r="R38" t="b">
        <v>1</v>
      </c>
      <c r="S38" t="b">
        <v>1</v>
      </c>
    </row>
    <row r="39" spans="1:19" x14ac:dyDescent="0.25">
      <c r="A39" t="s">
        <v>441</v>
      </c>
      <c r="B39" s="1" t="s">
        <v>527</v>
      </c>
      <c r="C39" t="s">
        <v>442</v>
      </c>
      <c r="D39" t="s">
        <v>528</v>
      </c>
      <c r="E39" t="s">
        <v>51</v>
      </c>
      <c r="F39">
        <v>0</v>
      </c>
      <c r="G39">
        <v>0</v>
      </c>
      <c r="M39" t="s">
        <v>529</v>
      </c>
      <c r="N39" t="s">
        <v>530</v>
      </c>
      <c r="O39" t="s">
        <v>47</v>
      </c>
      <c r="Q39" t="s">
        <v>74</v>
      </c>
    </row>
    <row r="40" spans="1:19" x14ac:dyDescent="0.25">
      <c r="A40" t="s">
        <v>441</v>
      </c>
      <c r="B40" s="1" t="s">
        <v>527</v>
      </c>
      <c r="C40" t="s">
        <v>55</v>
      </c>
      <c r="D40" t="s">
        <v>528</v>
      </c>
      <c r="E40" t="s">
        <v>51</v>
      </c>
      <c r="F40">
        <v>0</v>
      </c>
      <c r="G40">
        <v>0</v>
      </c>
      <c r="M40" t="s">
        <v>529</v>
      </c>
      <c r="N40" t="s">
        <v>531</v>
      </c>
      <c r="O40" t="s">
        <v>47</v>
      </c>
      <c r="Q40" t="s">
        <v>74</v>
      </c>
      <c r="R40" t="b">
        <v>1</v>
      </c>
      <c r="S40" t="b">
        <v>1</v>
      </c>
    </row>
    <row r="41" spans="1:19" x14ac:dyDescent="0.25">
      <c r="A41" t="s">
        <v>441</v>
      </c>
      <c r="B41" s="1" t="s">
        <v>532</v>
      </c>
      <c r="C41" t="s">
        <v>55</v>
      </c>
      <c r="D41" t="s">
        <v>533</v>
      </c>
      <c r="E41" t="s">
        <v>51</v>
      </c>
      <c r="F41">
        <v>0</v>
      </c>
      <c r="G41">
        <v>0</v>
      </c>
      <c r="M41" t="s">
        <v>534</v>
      </c>
      <c r="N41" t="s">
        <v>535</v>
      </c>
      <c r="O41" t="s">
        <v>47</v>
      </c>
      <c r="Q41" t="s">
        <v>74</v>
      </c>
    </row>
    <row r="42" spans="1:19" x14ac:dyDescent="0.25">
      <c r="A42" t="s">
        <v>441</v>
      </c>
      <c r="B42" s="1" t="s">
        <v>536</v>
      </c>
      <c r="C42" t="s">
        <v>442</v>
      </c>
      <c r="D42" t="s">
        <v>537</v>
      </c>
      <c r="E42" t="s">
        <v>51</v>
      </c>
      <c r="F42">
        <v>0</v>
      </c>
      <c r="G42">
        <v>0</v>
      </c>
      <c r="M42" t="s">
        <v>538</v>
      </c>
      <c r="N42" t="s">
        <v>539</v>
      </c>
      <c r="O42" t="s">
        <v>47</v>
      </c>
      <c r="Q42" t="s">
        <v>74</v>
      </c>
    </row>
    <row r="43" spans="1:19" x14ac:dyDescent="0.25">
      <c r="A43" t="s">
        <v>441</v>
      </c>
      <c r="B43" s="1" t="s">
        <v>536</v>
      </c>
      <c r="C43" t="s">
        <v>55</v>
      </c>
      <c r="D43" t="s">
        <v>537</v>
      </c>
      <c r="E43" t="s">
        <v>51</v>
      </c>
      <c r="F43">
        <v>0</v>
      </c>
      <c r="G43">
        <v>0</v>
      </c>
      <c r="M43" t="s">
        <v>538</v>
      </c>
      <c r="N43" t="s">
        <v>540</v>
      </c>
      <c r="O43" t="s">
        <v>47</v>
      </c>
      <c r="Q43" t="s">
        <v>74</v>
      </c>
      <c r="R43" t="b">
        <v>1</v>
      </c>
      <c r="S43" t="b">
        <v>1</v>
      </c>
    </row>
    <row r="44" spans="1:19" x14ac:dyDescent="0.25">
      <c r="A44" t="s">
        <v>441</v>
      </c>
      <c r="B44" s="1" t="s">
        <v>541</v>
      </c>
      <c r="C44" t="s">
        <v>442</v>
      </c>
      <c r="D44" t="s">
        <v>542</v>
      </c>
      <c r="E44" t="s">
        <v>51</v>
      </c>
      <c r="F44">
        <v>0</v>
      </c>
      <c r="G44">
        <v>0</v>
      </c>
      <c r="M44" t="s">
        <v>499</v>
      </c>
      <c r="N44" t="s">
        <v>543</v>
      </c>
      <c r="O44" t="s">
        <v>47</v>
      </c>
      <c r="Q44" t="s">
        <v>74</v>
      </c>
    </row>
    <row r="45" spans="1:19" x14ac:dyDescent="0.25">
      <c r="A45" t="s">
        <v>441</v>
      </c>
      <c r="B45" s="1" t="s">
        <v>541</v>
      </c>
      <c r="C45" t="s">
        <v>55</v>
      </c>
      <c r="D45" t="s">
        <v>542</v>
      </c>
      <c r="E45" t="s">
        <v>51</v>
      </c>
      <c r="F45">
        <v>0</v>
      </c>
      <c r="G45">
        <v>0</v>
      </c>
      <c r="M45" t="s">
        <v>499</v>
      </c>
      <c r="N45" t="s">
        <v>501</v>
      </c>
      <c r="O45" t="s">
        <v>47</v>
      </c>
      <c r="Q45" t="s">
        <v>74</v>
      </c>
      <c r="R45" t="b">
        <v>1</v>
      </c>
      <c r="S45" t="b">
        <v>1</v>
      </c>
    </row>
    <row r="46" spans="1:19" x14ac:dyDescent="0.25">
      <c r="A46" t="s">
        <v>441</v>
      </c>
      <c r="B46" s="1" t="s">
        <v>544</v>
      </c>
      <c r="C46" t="s">
        <v>442</v>
      </c>
      <c r="D46" t="s">
        <v>545</v>
      </c>
      <c r="E46" t="s">
        <v>51</v>
      </c>
      <c r="F46">
        <v>0</v>
      </c>
      <c r="G46">
        <v>0</v>
      </c>
      <c r="M46" t="s">
        <v>546</v>
      </c>
      <c r="N46" t="s">
        <v>505</v>
      </c>
      <c r="O46" t="s">
        <v>47</v>
      </c>
      <c r="Q46" t="s">
        <v>74</v>
      </c>
    </row>
    <row r="47" spans="1:19" x14ac:dyDescent="0.25">
      <c r="A47" t="s">
        <v>441</v>
      </c>
      <c r="B47" s="1" t="s">
        <v>544</v>
      </c>
      <c r="C47" t="s">
        <v>55</v>
      </c>
      <c r="D47" t="s">
        <v>545</v>
      </c>
      <c r="E47" t="s">
        <v>51</v>
      </c>
      <c r="F47">
        <v>0</v>
      </c>
      <c r="G47">
        <v>0</v>
      </c>
      <c r="M47" t="s">
        <v>546</v>
      </c>
      <c r="N47" t="s">
        <v>547</v>
      </c>
      <c r="O47" t="s">
        <v>47</v>
      </c>
      <c r="Q47" t="s">
        <v>74</v>
      </c>
      <c r="R47" t="b">
        <v>1</v>
      </c>
      <c r="S47" t="b">
        <v>1</v>
      </c>
    </row>
    <row r="48" spans="1:19" x14ac:dyDescent="0.25">
      <c r="A48" t="s">
        <v>441</v>
      </c>
      <c r="B48" s="1" t="s">
        <v>548</v>
      </c>
      <c r="C48" t="s">
        <v>442</v>
      </c>
      <c r="D48" t="s">
        <v>549</v>
      </c>
      <c r="E48" t="s">
        <v>51</v>
      </c>
      <c r="F48">
        <v>0</v>
      </c>
      <c r="G48">
        <v>0</v>
      </c>
      <c r="M48" t="s">
        <v>550</v>
      </c>
      <c r="N48" t="s">
        <v>551</v>
      </c>
      <c r="O48" t="s">
        <v>47</v>
      </c>
      <c r="Q48" t="s">
        <v>74</v>
      </c>
    </row>
    <row r="49" spans="1:19" x14ac:dyDescent="0.25">
      <c r="A49" t="s">
        <v>441</v>
      </c>
      <c r="B49" s="1" t="s">
        <v>552</v>
      </c>
      <c r="C49" t="s">
        <v>442</v>
      </c>
      <c r="D49" t="s">
        <v>553</v>
      </c>
      <c r="E49" t="s">
        <v>51</v>
      </c>
      <c r="F49">
        <v>0</v>
      </c>
      <c r="G49">
        <v>0</v>
      </c>
      <c r="M49" t="s">
        <v>554</v>
      </c>
      <c r="N49" t="s">
        <v>555</v>
      </c>
      <c r="O49" t="s">
        <v>47</v>
      </c>
      <c r="Q49" t="s">
        <v>74</v>
      </c>
    </row>
    <row r="50" spans="1:19" x14ac:dyDescent="0.25">
      <c r="A50" t="s">
        <v>441</v>
      </c>
      <c r="B50" s="1" t="s">
        <v>552</v>
      </c>
      <c r="C50" t="s">
        <v>55</v>
      </c>
      <c r="D50" t="s">
        <v>553</v>
      </c>
      <c r="E50" t="s">
        <v>51</v>
      </c>
      <c r="F50">
        <v>0</v>
      </c>
      <c r="G50">
        <v>0</v>
      </c>
      <c r="M50" t="s">
        <v>554</v>
      </c>
      <c r="N50" t="s">
        <v>556</v>
      </c>
      <c r="O50" t="s">
        <v>47</v>
      </c>
      <c r="Q50" t="s">
        <v>74</v>
      </c>
      <c r="R50" t="b">
        <v>1</v>
      </c>
      <c r="S50" t="b">
        <v>1</v>
      </c>
    </row>
    <row r="51" spans="1:19" x14ac:dyDescent="0.25">
      <c r="A51" t="s">
        <v>441</v>
      </c>
      <c r="B51" s="1" t="s">
        <v>557</v>
      </c>
      <c r="C51" t="s">
        <v>442</v>
      </c>
      <c r="D51" t="s">
        <v>558</v>
      </c>
      <c r="E51" t="s">
        <v>51</v>
      </c>
      <c r="F51">
        <v>0</v>
      </c>
      <c r="G51">
        <v>0</v>
      </c>
      <c r="M51" t="s">
        <v>559</v>
      </c>
      <c r="N51" t="s">
        <v>540</v>
      </c>
      <c r="O51" t="s">
        <v>47</v>
      </c>
      <c r="Q51" t="s">
        <v>74</v>
      </c>
    </row>
    <row r="52" spans="1:19" x14ac:dyDescent="0.25">
      <c r="A52" t="s">
        <v>441</v>
      </c>
      <c r="B52" s="1" t="s">
        <v>560</v>
      </c>
      <c r="C52" t="s">
        <v>442</v>
      </c>
      <c r="D52" s="1" t="s">
        <v>560</v>
      </c>
      <c r="E52" s="1" t="s">
        <v>560</v>
      </c>
      <c r="F52" s="1">
        <v>2</v>
      </c>
      <c r="G52" s="1">
        <v>2</v>
      </c>
      <c r="H52" s="1" t="s">
        <v>561</v>
      </c>
      <c r="I52" s="1" t="s">
        <v>561</v>
      </c>
      <c r="J52" s="1" t="s">
        <v>562</v>
      </c>
      <c r="K52" s="1">
        <v>2</v>
      </c>
      <c r="L52" s="1">
        <v>2</v>
      </c>
      <c r="M52" t="s">
        <v>518</v>
      </c>
      <c r="N52" t="s">
        <v>519</v>
      </c>
      <c r="O52" t="s">
        <v>563</v>
      </c>
      <c r="P52">
        <v>97.9</v>
      </c>
    </row>
    <row r="53" spans="1:19" x14ac:dyDescent="0.25">
      <c r="H53" s="1" t="s">
        <v>564</v>
      </c>
      <c r="I53" s="1" t="s">
        <v>564</v>
      </c>
      <c r="J53" s="5" t="s">
        <v>51</v>
      </c>
      <c r="K53" s="1">
        <v>2</v>
      </c>
      <c r="L53" s="5">
        <v>-1</v>
      </c>
      <c r="M53" t="s">
        <v>518</v>
      </c>
      <c r="N53" t="s">
        <v>519</v>
      </c>
      <c r="O53" t="s">
        <v>47</v>
      </c>
    </row>
    <row r="54" spans="1:19" x14ac:dyDescent="0.25">
      <c r="H54" s="1" t="s">
        <v>565</v>
      </c>
      <c r="I54" s="1" t="s">
        <v>565</v>
      </c>
      <c r="J54" s="5" t="s">
        <v>51</v>
      </c>
      <c r="K54" s="1">
        <v>2</v>
      </c>
      <c r="L54" s="5">
        <v>-1</v>
      </c>
      <c r="M54" t="s">
        <v>518</v>
      </c>
      <c r="N54" t="s">
        <v>519</v>
      </c>
      <c r="O54" t="s">
        <v>47</v>
      </c>
    </row>
    <row r="55" spans="1:19" x14ac:dyDescent="0.25">
      <c r="H55" s="1" t="s">
        <v>566</v>
      </c>
      <c r="I55" s="1" t="s">
        <v>566</v>
      </c>
      <c r="J55" s="1" t="s">
        <v>567</v>
      </c>
      <c r="K55" s="1">
        <v>2</v>
      </c>
      <c r="L55" s="1">
        <v>2</v>
      </c>
      <c r="M55" t="s">
        <v>518</v>
      </c>
      <c r="N55" t="s">
        <v>519</v>
      </c>
      <c r="O55" t="s">
        <v>563</v>
      </c>
      <c r="P55">
        <v>1.4</v>
      </c>
    </row>
    <row r="56" spans="1:19" x14ac:dyDescent="0.25">
      <c r="H56" s="1" t="s">
        <v>568</v>
      </c>
      <c r="I56" s="5" t="s">
        <v>51</v>
      </c>
      <c r="J56" s="1" t="s">
        <v>569</v>
      </c>
      <c r="K56" s="5">
        <v>-1</v>
      </c>
      <c r="L56" s="1">
        <v>2</v>
      </c>
      <c r="M56" t="s">
        <v>518</v>
      </c>
      <c r="N56" t="s">
        <v>47</v>
      </c>
      <c r="O56" t="s">
        <v>563</v>
      </c>
      <c r="P56">
        <v>0.3</v>
      </c>
      <c r="Q56" t="s">
        <v>1172</v>
      </c>
    </row>
    <row r="57" spans="1:19" x14ac:dyDescent="0.25">
      <c r="H57" s="1" t="s">
        <v>570</v>
      </c>
      <c r="I57" s="1" t="s">
        <v>570</v>
      </c>
      <c r="J57" s="5" t="s">
        <v>51</v>
      </c>
      <c r="K57" s="1">
        <v>2</v>
      </c>
      <c r="L57" s="5">
        <v>-1</v>
      </c>
      <c r="M57" t="s">
        <v>518</v>
      </c>
      <c r="N57" t="s">
        <v>519</v>
      </c>
      <c r="O57" t="s">
        <v>47</v>
      </c>
    </row>
    <row r="58" spans="1:19" x14ac:dyDescent="0.25">
      <c r="H58" s="1" t="s">
        <v>571</v>
      </c>
      <c r="I58" s="1" t="s">
        <v>571</v>
      </c>
      <c r="J58" s="5" t="s">
        <v>51</v>
      </c>
      <c r="K58" s="1">
        <v>2</v>
      </c>
      <c r="L58" s="5">
        <v>-1</v>
      </c>
      <c r="M58" t="s">
        <v>518</v>
      </c>
      <c r="N58" t="s">
        <v>519</v>
      </c>
      <c r="O58" t="s">
        <v>47</v>
      </c>
    </row>
    <row r="59" spans="1:19" x14ac:dyDescent="0.25">
      <c r="A59" t="s">
        <v>441</v>
      </c>
      <c r="B59" s="1" t="s">
        <v>572</v>
      </c>
      <c r="C59" t="s">
        <v>55</v>
      </c>
      <c r="D59" t="s">
        <v>560</v>
      </c>
      <c r="E59" t="s">
        <v>51</v>
      </c>
      <c r="F59">
        <v>0</v>
      </c>
      <c r="G59">
        <v>0</v>
      </c>
      <c r="M59" t="s">
        <v>518</v>
      </c>
      <c r="N59" t="s">
        <v>526</v>
      </c>
      <c r="O59" t="s">
        <v>47</v>
      </c>
      <c r="Q59" t="s">
        <v>74</v>
      </c>
      <c r="R59" t="b">
        <v>1</v>
      </c>
      <c r="S59" t="b">
        <v>1</v>
      </c>
    </row>
    <row r="60" spans="1:19" x14ac:dyDescent="0.25">
      <c r="A60" t="s">
        <v>441</v>
      </c>
      <c r="B60" s="1" t="s">
        <v>573</v>
      </c>
      <c r="C60" t="s">
        <v>442</v>
      </c>
      <c r="D60" s="1" t="s">
        <v>573</v>
      </c>
      <c r="E60" s="1" t="s">
        <v>573</v>
      </c>
      <c r="F60" s="1">
        <v>2</v>
      </c>
      <c r="G60" s="1">
        <v>2</v>
      </c>
      <c r="H60" s="1" t="s">
        <v>574</v>
      </c>
      <c r="I60" s="1" t="s">
        <v>574</v>
      </c>
      <c r="J60" s="5" t="s">
        <v>51</v>
      </c>
      <c r="K60" s="1">
        <v>2</v>
      </c>
      <c r="L60" s="5">
        <v>-1</v>
      </c>
      <c r="M60" t="s">
        <v>529</v>
      </c>
      <c r="N60" t="s">
        <v>575</v>
      </c>
      <c r="O60" t="s">
        <v>47</v>
      </c>
    </row>
    <row r="61" spans="1:19" x14ac:dyDescent="0.25">
      <c r="H61" s="1" t="s">
        <v>576</v>
      </c>
      <c r="I61" s="1" t="s">
        <v>576</v>
      </c>
      <c r="J61" s="1" t="s">
        <v>577</v>
      </c>
      <c r="K61" s="1">
        <v>2</v>
      </c>
      <c r="L61" s="1">
        <v>2</v>
      </c>
      <c r="M61" t="s">
        <v>529</v>
      </c>
      <c r="N61" t="s">
        <v>575</v>
      </c>
      <c r="O61" t="s">
        <v>578</v>
      </c>
      <c r="P61">
        <v>91.5</v>
      </c>
    </row>
    <row r="62" spans="1:19" x14ac:dyDescent="0.25">
      <c r="H62" s="1" t="s">
        <v>579</v>
      </c>
      <c r="I62" s="5" t="s">
        <v>51</v>
      </c>
      <c r="J62" s="1" t="s">
        <v>580</v>
      </c>
      <c r="K62" s="5">
        <v>-1</v>
      </c>
      <c r="L62" s="1">
        <v>2</v>
      </c>
      <c r="M62" t="s">
        <v>529</v>
      </c>
      <c r="N62" t="s">
        <v>47</v>
      </c>
      <c r="O62" t="s">
        <v>578</v>
      </c>
      <c r="P62">
        <v>0.2</v>
      </c>
      <c r="Q62" t="s">
        <v>1172</v>
      </c>
    </row>
    <row r="63" spans="1:19" x14ac:dyDescent="0.25">
      <c r="H63" s="1" t="s">
        <v>581</v>
      </c>
      <c r="I63" s="1" t="s">
        <v>581</v>
      </c>
      <c r="J63" s="1" t="s">
        <v>582</v>
      </c>
      <c r="K63" s="1">
        <v>2</v>
      </c>
      <c r="L63" s="1">
        <v>2</v>
      </c>
      <c r="M63" t="s">
        <v>529</v>
      </c>
      <c r="N63" t="s">
        <v>575</v>
      </c>
      <c r="O63" t="s">
        <v>578</v>
      </c>
      <c r="P63">
        <v>8.1</v>
      </c>
    </row>
    <row r="64" spans="1:19" x14ac:dyDescent="0.25">
      <c r="H64" s="1" t="s">
        <v>583</v>
      </c>
      <c r="I64" s="1" t="s">
        <v>583</v>
      </c>
      <c r="J64" s="5" t="s">
        <v>51</v>
      </c>
      <c r="K64" s="1">
        <v>2</v>
      </c>
      <c r="L64" s="5">
        <v>-1</v>
      </c>
      <c r="M64" t="s">
        <v>529</v>
      </c>
      <c r="N64" t="s">
        <v>575</v>
      </c>
      <c r="O64" t="s">
        <v>47</v>
      </c>
    </row>
    <row r="65" spans="1:19" x14ac:dyDescent="0.25">
      <c r="H65" s="1" t="s">
        <v>584</v>
      </c>
      <c r="I65" s="1" t="s">
        <v>584</v>
      </c>
      <c r="J65" s="5" t="s">
        <v>51</v>
      </c>
      <c r="K65" s="1">
        <v>2</v>
      </c>
      <c r="L65" s="5">
        <v>-1</v>
      </c>
      <c r="M65" t="s">
        <v>529</v>
      </c>
      <c r="N65" t="s">
        <v>575</v>
      </c>
      <c r="O65" t="s">
        <v>47</v>
      </c>
    </row>
    <row r="66" spans="1:19" x14ac:dyDescent="0.25">
      <c r="H66" s="1" t="s">
        <v>585</v>
      </c>
      <c r="I66" s="1" t="s">
        <v>585</v>
      </c>
      <c r="J66" s="5" t="s">
        <v>51</v>
      </c>
      <c r="K66" s="1">
        <v>2</v>
      </c>
      <c r="L66" s="5">
        <v>-1</v>
      </c>
      <c r="M66" t="s">
        <v>529</v>
      </c>
      <c r="N66" t="s">
        <v>575</v>
      </c>
      <c r="O66" t="s">
        <v>47</v>
      </c>
    </row>
    <row r="67" spans="1:19" x14ac:dyDescent="0.25">
      <c r="A67" t="s">
        <v>441</v>
      </c>
      <c r="B67" s="1" t="s">
        <v>586</v>
      </c>
      <c r="C67" t="s">
        <v>55</v>
      </c>
      <c r="D67" t="s">
        <v>573</v>
      </c>
      <c r="E67" t="s">
        <v>51</v>
      </c>
      <c r="F67">
        <v>0</v>
      </c>
      <c r="G67">
        <v>0</v>
      </c>
      <c r="M67" t="s">
        <v>529</v>
      </c>
      <c r="N67" t="s">
        <v>531</v>
      </c>
      <c r="O67" t="s">
        <v>47</v>
      </c>
      <c r="Q67" t="s">
        <v>74</v>
      </c>
      <c r="R67" t="b">
        <v>1</v>
      </c>
      <c r="S67" t="b">
        <v>1</v>
      </c>
    </row>
    <row r="68" spans="1:19" x14ac:dyDescent="0.25">
      <c r="A68" t="s">
        <v>441</v>
      </c>
      <c r="B68" s="1" t="s">
        <v>587</v>
      </c>
      <c r="C68" t="s">
        <v>442</v>
      </c>
      <c r="D68" t="s">
        <v>588</v>
      </c>
      <c r="E68" t="s">
        <v>51</v>
      </c>
      <c r="F68">
        <v>0</v>
      </c>
      <c r="G68">
        <v>0</v>
      </c>
      <c r="M68" t="s">
        <v>534</v>
      </c>
      <c r="N68" t="s">
        <v>589</v>
      </c>
      <c r="O68" t="s">
        <v>47</v>
      </c>
      <c r="Q68" t="s">
        <v>74</v>
      </c>
    </row>
    <row r="69" spans="1:19" x14ac:dyDescent="0.25">
      <c r="A69" t="s">
        <v>441</v>
      </c>
      <c r="B69" s="1" t="s">
        <v>587</v>
      </c>
      <c r="C69" t="s">
        <v>55</v>
      </c>
      <c r="D69" t="s">
        <v>588</v>
      </c>
      <c r="E69" t="s">
        <v>51</v>
      </c>
      <c r="F69">
        <v>0</v>
      </c>
      <c r="G69">
        <v>0</v>
      </c>
      <c r="M69" t="s">
        <v>534</v>
      </c>
      <c r="N69" t="s">
        <v>589</v>
      </c>
      <c r="O69" t="s">
        <v>47</v>
      </c>
      <c r="Q69" t="s">
        <v>74</v>
      </c>
      <c r="R69" t="b">
        <v>1</v>
      </c>
      <c r="S69" t="b">
        <v>1</v>
      </c>
    </row>
    <row r="70" spans="1:19" x14ac:dyDescent="0.25">
      <c r="A70" t="s">
        <v>441</v>
      </c>
      <c r="B70" s="1" t="s">
        <v>590</v>
      </c>
      <c r="C70" t="s">
        <v>442</v>
      </c>
      <c r="D70" t="s">
        <v>591</v>
      </c>
      <c r="E70" t="s">
        <v>51</v>
      </c>
      <c r="F70">
        <v>0</v>
      </c>
      <c r="G70">
        <v>0</v>
      </c>
      <c r="M70" t="s">
        <v>492</v>
      </c>
      <c r="N70" t="s">
        <v>592</v>
      </c>
      <c r="O70" t="s">
        <v>47</v>
      </c>
      <c r="Q70" t="s">
        <v>74</v>
      </c>
    </row>
    <row r="71" spans="1:19" x14ac:dyDescent="0.25">
      <c r="A71" t="s">
        <v>441</v>
      </c>
      <c r="B71" s="1" t="s">
        <v>593</v>
      </c>
      <c r="C71" t="s">
        <v>442</v>
      </c>
      <c r="D71" s="1" t="s">
        <v>593</v>
      </c>
      <c r="E71" s="1" t="s">
        <v>593</v>
      </c>
      <c r="F71" s="1">
        <v>2</v>
      </c>
      <c r="G71" s="1">
        <v>2</v>
      </c>
      <c r="H71" s="1" t="s">
        <v>594</v>
      </c>
      <c r="I71" s="1" t="s">
        <v>594</v>
      </c>
      <c r="J71" s="1" t="s">
        <v>595</v>
      </c>
      <c r="K71" s="1">
        <v>2</v>
      </c>
      <c r="L71" s="1">
        <v>2</v>
      </c>
      <c r="M71" t="s">
        <v>596</v>
      </c>
      <c r="N71" t="s">
        <v>597</v>
      </c>
      <c r="O71" t="s">
        <v>598</v>
      </c>
      <c r="P71">
        <v>96.7</v>
      </c>
    </row>
    <row r="72" spans="1:19" x14ac:dyDescent="0.25">
      <c r="H72" s="1" t="s">
        <v>599</v>
      </c>
      <c r="I72" s="1" t="s">
        <v>599</v>
      </c>
      <c r="J72" s="1" t="s">
        <v>600</v>
      </c>
      <c r="K72" s="1">
        <v>2</v>
      </c>
      <c r="L72" s="1">
        <v>2</v>
      </c>
      <c r="M72" t="s">
        <v>596</v>
      </c>
      <c r="N72" t="s">
        <v>597</v>
      </c>
      <c r="O72" t="s">
        <v>598</v>
      </c>
      <c r="P72">
        <v>1.8</v>
      </c>
    </row>
    <row r="73" spans="1:19" x14ac:dyDescent="0.25">
      <c r="H73" s="1" t="s">
        <v>601</v>
      </c>
      <c r="I73" s="1" t="s">
        <v>601</v>
      </c>
      <c r="J73" s="5" t="s">
        <v>51</v>
      </c>
      <c r="K73" s="1">
        <v>2</v>
      </c>
      <c r="L73" s="5">
        <v>-1</v>
      </c>
      <c r="M73" t="s">
        <v>596</v>
      </c>
      <c r="N73" t="s">
        <v>597</v>
      </c>
      <c r="O73" t="s">
        <v>47</v>
      </c>
    </row>
    <row r="74" spans="1:19" x14ac:dyDescent="0.25">
      <c r="H74" s="1" t="s">
        <v>602</v>
      </c>
      <c r="I74" s="1" t="s">
        <v>602</v>
      </c>
      <c r="J74" s="5" t="s">
        <v>51</v>
      </c>
      <c r="K74" s="1">
        <v>2</v>
      </c>
      <c r="L74" s="5">
        <v>-1</v>
      </c>
      <c r="M74" t="s">
        <v>596</v>
      </c>
      <c r="N74" t="s">
        <v>597</v>
      </c>
      <c r="O74" t="s">
        <v>47</v>
      </c>
    </row>
    <row r="75" spans="1:19" x14ac:dyDescent="0.25">
      <c r="H75" s="1" t="s">
        <v>603</v>
      </c>
      <c r="I75" s="5" t="s">
        <v>51</v>
      </c>
      <c r="J75" s="1" t="s">
        <v>604</v>
      </c>
      <c r="K75" s="5">
        <v>-1</v>
      </c>
      <c r="L75" s="1">
        <v>2</v>
      </c>
      <c r="M75" t="s">
        <v>596</v>
      </c>
      <c r="N75" t="s">
        <v>47</v>
      </c>
      <c r="O75" t="s">
        <v>598</v>
      </c>
      <c r="P75">
        <v>1.2</v>
      </c>
      <c r="Q75" t="s">
        <v>1172</v>
      </c>
    </row>
    <row r="76" spans="1:19" x14ac:dyDescent="0.25">
      <c r="H76" s="1" t="s">
        <v>605</v>
      </c>
      <c r="I76" s="1" t="s">
        <v>605</v>
      </c>
      <c r="J76" s="5" t="s">
        <v>51</v>
      </c>
      <c r="K76" s="1">
        <v>2</v>
      </c>
      <c r="L76" s="5">
        <v>-1</v>
      </c>
      <c r="M76" t="s">
        <v>596</v>
      </c>
      <c r="N76" t="s">
        <v>597</v>
      </c>
      <c r="O76" t="s">
        <v>47</v>
      </c>
    </row>
    <row r="77" spans="1:19" x14ac:dyDescent="0.25">
      <c r="H77" s="1" t="s">
        <v>606</v>
      </c>
      <c r="I77" s="1" t="s">
        <v>606</v>
      </c>
      <c r="J77" s="5" t="s">
        <v>51</v>
      </c>
      <c r="K77" s="1">
        <v>2</v>
      </c>
      <c r="L77" s="5">
        <v>-1</v>
      </c>
      <c r="M77" t="s">
        <v>596</v>
      </c>
      <c r="N77" t="s">
        <v>597</v>
      </c>
      <c r="O77" t="s">
        <v>47</v>
      </c>
    </row>
    <row r="78" spans="1:19" x14ac:dyDescent="0.25">
      <c r="A78" t="s">
        <v>441</v>
      </c>
      <c r="B78" s="1" t="s">
        <v>607</v>
      </c>
      <c r="C78" t="s">
        <v>55</v>
      </c>
      <c r="D78" t="s">
        <v>593</v>
      </c>
      <c r="E78" t="s">
        <v>51</v>
      </c>
      <c r="F78">
        <v>0</v>
      </c>
      <c r="G78">
        <v>0</v>
      </c>
      <c r="M78" t="s">
        <v>596</v>
      </c>
      <c r="N78" t="s">
        <v>608</v>
      </c>
      <c r="O78" t="s">
        <v>47</v>
      </c>
      <c r="Q78" t="s">
        <v>74</v>
      </c>
      <c r="R78" t="b">
        <v>1</v>
      </c>
      <c r="S78" t="b">
        <v>1</v>
      </c>
    </row>
    <row r="79" spans="1:19" x14ac:dyDescent="0.25">
      <c r="A79" t="s">
        <v>441</v>
      </c>
      <c r="B79" s="1" t="s">
        <v>609</v>
      </c>
      <c r="C79" t="s">
        <v>442</v>
      </c>
      <c r="D79" s="1" t="s">
        <v>609</v>
      </c>
      <c r="E79" s="1" t="s">
        <v>609</v>
      </c>
      <c r="F79" s="1">
        <v>2</v>
      </c>
      <c r="G79" s="1">
        <v>2</v>
      </c>
      <c r="H79" s="1" t="s">
        <v>610</v>
      </c>
      <c r="I79" s="1" t="s">
        <v>610</v>
      </c>
      <c r="J79" s="1" t="s">
        <v>611</v>
      </c>
      <c r="K79" s="1">
        <v>2</v>
      </c>
      <c r="L79" s="1">
        <v>2</v>
      </c>
      <c r="M79" t="s">
        <v>612</v>
      </c>
      <c r="N79" t="s">
        <v>613</v>
      </c>
      <c r="O79" t="s">
        <v>614</v>
      </c>
      <c r="P79">
        <v>98.2</v>
      </c>
    </row>
    <row r="80" spans="1:19" x14ac:dyDescent="0.25">
      <c r="H80" s="1" t="s">
        <v>615</v>
      </c>
      <c r="I80" s="1" t="s">
        <v>615</v>
      </c>
      <c r="J80" s="1" t="s">
        <v>616</v>
      </c>
      <c r="K80" s="1">
        <v>2</v>
      </c>
      <c r="L80" s="1">
        <v>2</v>
      </c>
      <c r="M80" t="s">
        <v>612</v>
      </c>
      <c r="N80" t="s">
        <v>613</v>
      </c>
      <c r="O80" t="s">
        <v>614</v>
      </c>
      <c r="P80">
        <v>1</v>
      </c>
    </row>
    <row r="81" spans="1:21" x14ac:dyDescent="0.25">
      <c r="H81" s="1" t="s">
        <v>617</v>
      </c>
      <c r="I81" s="5" t="s">
        <v>51</v>
      </c>
      <c r="J81" s="1" t="s">
        <v>618</v>
      </c>
      <c r="K81" s="5">
        <v>-1</v>
      </c>
      <c r="L81" s="1">
        <v>2</v>
      </c>
      <c r="M81" t="s">
        <v>612</v>
      </c>
      <c r="N81" t="s">
        <v>47</v>
      </c>
      <c r="O81" t="s">
        <v>614</v>
      </c>
      <c r="P81">
        <v>0.3</v>
      </c>
      <c r="Q81" t="s">
        <v>1172</v>
      </c>
    </row>
    <row r="82" spans="1:21" x14ac:dyDescent="0.25">
      <c r="A82" t="s">
        <v>441</v>
      </c>
      <c r="B82" s="1" t="s">
        <v>619</v>
      </c>
      <c r="C82" t="s">
        <v>55</v>
      </c>
      <c r="D82" t="s">
        <v>609</v>
      </c>
      <c r="E82" t="s">
        <v>51</v>
      </c>
      <c r="F82">
        <v>0</v>
      </c>
      <c r="G82">
        <v>0</v>
      </c>
      <c r="M82" t="s">
        <v>612</v>
      </c>
      <c r="N82" t="s">
        <v>620</v>
      </c>
      <c r="O82" t="s">
        <v>47</v>
      </c>
      <c r="Q82" t="s">
        <v>74</v>
      </c>
      <c r="R82" t="b">
        <v>1</v>
      </c>
      <c r="S82" t="b">
        <v>1</v>
      </c>
    </row>
    <row r="83" spans="1:21" x14ac:dyDescent="0.25">
      <c r="A83" t="s">
        <v>441</v>
      </c>
      <c r="B83" s="1" t="s">
        <v>621</v>
      </c>
      <c r="C83" t="s">
        <v>442</v>
      </c>
      <c r="D83" s="1" t="s">
        <v>621</v>
      </c>
      <c r="E83" s="1" t="s">
        <v>621</v>
      </c>
      <c r="F83" s="1">
        <v>2</v>
      </c>
      <c r="G83" s="1">
        <v>2</v>
      </c>
      <c r="H83" s="1" t="s">
        <v>622</v>
      </c>
      <c r="I83" s="1" t="s">
        <v>622</v>
      </c>
      <c r="J83" s="1" t="s">
        <v>623</v>
      </c>
      <c r="K83" s="1">
        <v>2</v>
      </c>
      <c r="L83" s="1">
        <v>2</v>
      </c>
      <c r="M83" t="s">
        <v>624</v>
      </c>
      <c r="N83" t="s">
        <v>625</v>
      </c>
      <c r="O83" t="s">
        <v>626</v>
      </c>
      <c r="P83">
        <v>16.399999999999999</v>
      </c>
    </row>
    <row r="84" spans="1:21" x14ac:dyDescent="0.25">
      <c r="H84" s="1" t="s">
        <v>627</v>
      </c>
      <c r="I84" s="1" t="s">
        <v>627</v>
      </c>
      <c r="J84" s="1" t="s">
        <v>628</v>
      </c>
      <c r="K84" s="1">
        <v>2</v>
      </c>
      <c r="L84" s="1">
        <v>2</v>
      </c>
      <c r="M84" t="s">
        <v>624</v>
      </c>
      <c r="N84" t="s">
        <v>625</v>
      </c>
      <c r="O84" t="s">
        <v>629</v>
      </c>
      <c r="P84">
        <v>82.3</v>
      </c>
    </row>
    <row r="85" spans="1:21" x14ac:dyDescent="0.25">
      <c r="H85" s="1" t="s">
        <v>630</v>
      </c>
      <c r="I85" s="1" t="s">
        <v>630</v>
      </c>
      <c r="J85" s="1" t="s">
        <v>631</v>
      </c>
      <c r="K85" s="1">
        <v>2</v>
      </c>
      <c r="L85" s="1">
        <v>2</v>
      </c>
      <c r="M85" t="s">
        <v>624</v>
      </c>
      <c r="N85" t="s">
        <v>625</v>
      </c>
      <c r="O85" t="s">
        <v>629</v>
      </c>
      <c r="P85">
        <v>83.9</v>
      </c>
    </row>
    <row r="86" spans="1:21" x14ac:dyDescent="0.25">
      <c r="H86" s="1" t="s">
        <v>632</v>
      </c>
      <c r="I86" s="5" t="s">
        <v>51</v>
      </c>
      <c r="J86" s="1" t="s">
        <v>633</v>
      </c>
      <c r="K86" s="5">
        <v>-1</v>
      </c>
      <c r="L86" s="1">
        <v>2</v>
      </c>
      <c r="M86" t="s">
        <v>624</v>
      </c>
      <c r="N86" t="s">
        <v>47</v>
      </c>
      <c r="O86" t="s">
        <v>634</v>
      </c>
      <c r="P86">
        <v>11.7</v>
      </c>
      <c r="Q86" t="s">
        <v>1172</v>
      </c>
    </row>
    <row r="87" spans="1:21" x14ac:dyDescent="0.25">
      <c r="H87" s="1" t="s">
        <v>635</v>
      </c>
      <c r="I87" s="1" t="s">
        <v>635</v>
      </c>
      <c r="J87" s="5" t="s">
        <v>51</v>
      </c>
      <c r="K87" s="1">
        <v>2</v>
      </c>
      <c r="L87" s="5">
        <v>-1</v>
      </c>
      <c r="M87" t="s">
        <v>624</v>
      </c>
      <c r="N87" t="s">
        <v>625</v>
      </c>
      <c r="O87" t="s">
        <v>47</v>
      </c>
    </row>
    <row r="88" spans="1:21" x14ac:dyDescent="0.25">
      <c r="A88" t="s">
        <v>441</v>
      </c>
      <c r="B88" s="1" t="s">
        <v>621</v>
      </c>
      <c r="C88" t="s">
        <v>55</v>
      </c>
      <c r="D88" s="1" t="s">
        <v>621</v>
      </c>
      <c r="E88" s="1" t="s">
        <v>621</v>
      </c>
      <c r="F88" s="1">
        <v>2</v>
      </c>
      <c r="G88" s="1">
        <v>2</v>
      </c>
      <c r="H88" s="1" t="s">
        <v>622</v>
      </c>
      <c r="I88" s="1" t="s">
        <v>622</v>
      </c>
      <c r="J88" s="1" t="s">
        <v>623</v>
      </c>
      <c r="K88" s="1">
        <v>2</v>
      </c>
      <c r="L88" s="1">
        <v>2</v>
      </c>
      <c r="M88" t="s">
        <v>624</v>
      </c>
      <c r="N88" t="s">
        <v>625</v>
      </c>
      <c r="O88" t="s">
        <v>636</v>
      </c>
      <c r="P88">
        <v>31.4</v>
      </c>
      <c r="R88" t="b">
        <v>1</v>
      </c>
      <c r="S88" t="b">
        <v>1</v>
      </c>
      <c r="T88" t="b">
        <v>1</v>
      </c>
      <c r="U88" t="b">
        <v>1</v>
      </c>
    </row>
    <row r="89" spans="1:21" x14ac:dyDescent="0.25">
      <c r="A89" t="s">
        <v>441</v>
      </c>
      <c r="B89" s="1" t="s">
        <v>637</v>
      </c>
      <c r="C89" t="s">
        <v>442</v>
      </c>
      <c r="D89" s="1" t="s">
        <v>637</v>
      </c>
      <c r="E89" s="1" t="s">
        <v>637</v>
      </c>
      <c r="F89" s="1">
        <v>2</v>
      </c>
      <c r="G89" s="1">
        <v>2</v>
      </c>
      <c r="H89" s="1" t="s">
        <v>638</v>
      </c>
      <c r="I89" s="1" t="s">
        <v>638</v>
      </c>
      <c r="J89" s="1" t="s">
        <v>639</v>
      </c>
      <c r="K89" s="1">
        <v>2</v>
      </c>
      <c r="L89" s="1">
        <v>2</v>
      </c>
      <c r="M89" t="s">
        <v>546</v>
      </c>
      <c r="N89" t="s">
        <v>640</v>
      </c>
      <c r="O89" t="s">
        <v>641</v>
      </c>
      <c r="P89">
        <v>97.9</v>
      </c>
    </row>
    <row r="90" spans="1:21" x14ac:dyDescent="0.25">
      <c r="H90" s="1" t="s">
        <v>642</v>
      </c>
      <c r="I90" s="1" t="s">
        <v>642</v>
      </c>
      <c r="J90" s="1" t="s">
        <v>643</v>
      </c>
      <c r="K90" s="1">
        <v>2</v>
      </c>
      <c r="L90" s="1">
        <v>2</v>
      </c>
      <c r="M90" t="s">
        <v>546</v>
      </c>
      <c r="N90" t="s">
        <v>640</v>
      </c>
      <c r="O90" t="s">
        <v>641</v>
      </c>
      <c r="P90">
        <v>1</v>
      </c>
    </row>
    <row r="91" spans="1:21" x14ac:dyDescent="0.25">
      <c r="H91" s="5" t="s">
        <v>644</v>
      </c>
      <c r="I91" t="s">
        <v>51</v>
      </c>
      <c r="J91" s="5" t="s">
        <v>645</v>
      </c>
      <c r="K91">
        <v>0</v>
      </c>
      <c r="L91" s="5">
        <v>-2</v>
      </c>
      <c r="M91" t="s">
        <v>47</v>
      </c>
      <c r="N91" t="s">
        <v>47</v>
      </c>
      <c r="O91" t="s">
        <v>641</v>
      </c>
      <c r="P91">
        <v>0.4</v>
      </c>
      <c r="Q91" t="s">
        <v>1173</v>
      </c>
    </row>
    <row r="92" spans="1:21" x14ac:dyDescent="0.25">
      <c r="A92" t="s">
        <v>441</v>
      </c>
      <c r="B92" s="1" t="s">
        <v>646</v>
      </c>
      <c r="C92" t="s">
        <v>55</v>
      </c>
      <c r="D92" t="s">
        <v>637</v>
      </c>
      <c r="E92" t="s">
        <v>51</v>
      </c>
      <c r="F92">
        <v>0</v>
      </c>
      <c r="G92">
        <v>0</v>
      </c>
      <c r="M92" t="s">
        <v>546</v>
      </c>
      <c r="N92" t="s">
        <v>547</v>
      </c>
      <c r="O92" t="s">
        <v>47</v>
      </c>
      <c r="Q92" t="s">
        <v>74</v>
      </c>
      <c r="R92" t="b">
        <v>1</v>
      </c>
      <c r="S92" t="b">
        <v>1</v>
      </c>
    </row>
    <row r="93" spans="1:21" x14ac:dyDescent="0.25">
      <c r="A93" t="s">
        <v>441</v>
      </c>
      <c r="B93" s="1" t="s">
        <v>647</v>
      </c>
      <c r="C93" t="s">
        <v>442</v>
      </c>
      <c r="D93" s="1" t="s">
        <v>647</v>
      </c>
      <c r="E93" s="1" t="s">
        <v>647</v>
      </c>
      <c r="F93" s="1">
        <v>2</v>
      </c>
      <c r="G93" s="1">
        <v>2</v>
      </c>
      <c r="H93" s="1" t="s">
        <v>648</v>
      </c>
      <c r="I93" s="1" t="s">
        <v>648</v>
      </c>
      <c r="J93" s="1" t="s">
        <v>649</v>
      </c>
      <c r="K93" s="1">
        <v>2</v>
      </c>
      <c r="L93" s="1">
        <v>2</v>
      </c>
      <c r="M93" t="s">
        <v>650</v>
      </c>
      <c r="N93" t="s">
        <v>651</v>
      </c>
      <c r="O93" t="s">
        <v>652</v>
      </c>
      <c r="P93">
        <v>96.7</v>
      </c>
    </row>
    <row r="94" spans="1:21" x14ac:dyDescent="0.25">
      <c r="H94" s="1" t="s">
        <v>653</v>
      </c>
      <c r="I94" s="1" t="s">
        <v>653</v>
      </c>
      <c r="J94" s="1" t="s">
        <v>654</v>
      </c>
      <c r="K94" s="1">
        <v>2</v>
      </c>
      <c r="L94" s="1">
        <v>2</v>
      </c>
      <c r="M94" t="s">
        <v>650</v>
      </c>
      <c r="N94" t="s">
        <v>651</v>
      </c>
      <c r="O94" t="s">
        <v>652</v>
      </c>
      <c r="P94">
        <v>1</v>
      </c>
    </row>
    <row r="95" spans="1:21" x14ac:dyDescent="0.25">
      <c r="H95" s="5" t="s">
        <v>655</v>
      </c>
      <c r="I95" t="s">
        <v>51</v>
      </c>
      <c r="J95" s="5" t="s">
        <v>656</v>
      </c>
      <c r="K95">
        <v>0</v>
      </c>
      <c r="L95" s="5">
        <v>-2</v>
      </c>
      <c r="M95" t="s">
        <v>47</v>
      </c>
      <c r="N95" t="s">
        <v>47</v>
      </c>
      <c r="O95" t="s">
        <v>652</v>
      </c>
      <c r="P95">
        <v>1</v>
      </c>
      <c r="Q95" t="s">
        <v>1174</v>
      </c>
    </row>
    <row r="96" spans="1:21" x14ac:dyDescent="0.25">
      <c r="A96" t="s">
        <v>441</v>
      </c>
      <c r="B96" s="1" t="s">
        <v>657</v>
      </c>
      <c r="C96" t="s">
        <v>55</v>
      </c>
      <c r="D96" t="s">
        <v>647</v>
      </c>
      <c r="E96" t="s">
        <v>51</v>
      </c>
      <c r="F96">
        <v>0</v>
      </c>
      <c r="G96">
        <v>0</v>
      </c>
      <c r="M96" t="s">
        <v>650</v>
      </c>
      <c r="N96" t="s">
        <v>658</v>
      </c>
      <c r="O96" t="s">
        <v>47</v>
      </c>
      <c r="Q96" t="s">
        <v>74</v>
      </c>
      <c r="R96" t="b">
        <v>1</v>
      </c>
      <c r="S96" t="b">
        <v>1</v>
      </c>
    </row>
    <row r="97" spans="1:19" x14ac:dyDescent="0.25">
      <c r="A97" t="s">
        <v>441</v>
      </c>
      <c r="B97" s="1" t="s">
        <v>659</v>
      </c>
      <c r="C97" t="s">
        <v>442</v>
      </c>
      <c r="D97" s="1" t="s">
        <v>659</v>
      </c>
      <c r="E97" s="1" t="s">
        <v>659</v>
      </c>
      <c r="F97" s="1">
        <v>2</v>
      </c>
      <c r="G97" s="1">
        <v>2</v>
      </c>
      <c r="H97" s="1" t="s">
        <v>660</v>
      </c>
      <c r="I97" s="1" t="s">
        <v>660</v>
      </c>
      <c r="J97" s="1" t="s">
        <v>661</v>
      </c>
      <c r="K97" s="1">
        <v>2</v>
      </c>
      <c r="L97" s="1">
        <v>2</v>
      </c>
      <c r="M97" t="s">
        <v>473</v>
      </c>
      <c r="N97" t="s">
        <v>662</v>
      </c>
      <c r="O97" t="s">
        <v>663</v>
      </c>
      <c r="P97">
        <v>96.3</v>
      </c>
    </row>
    <row r="98" spans="1:19" x14ac:dyDescent="0.25">
      <c r="H98" s="1" t="s">
        <v>664</v>
      </c>
      <c r="I98" s="5" t="s">
        <v>51</v>
      </c>
      <c r="J98" s="1" t="s">
        <v>665</v>
      </c>
      <c r="K98" s="5">
        <v>-1</v>
      </c>
      <c r="L98" s="1">
        <v>2</v>
      </c>
      <c r="M98" t="s">
        <v>473</v>
      </c>
      <c r="N98" t="s">
        <v>47</v>
      </c>
      <c r="O98" t="s">
        <v>663</v>
      </c>
      <c r="P98">
        <v>0.3</v>
      </c>
    </row>
    <row r="99" spans="1:19" x14ac:dyDescent="0.25">
      <c r="H99" s="1" t="s">
        <v>666</v>
      </c>
      <c r="I99" s="1" t="s">
        <v>666</v>
      </c>
      <c r="J99" s="1" t="s">
        <v>667</v>
      </c>
      <c r="K99" s="1">
        <v>2</v>
      </c>
      <c r="L99" s="1">
        <v>2</v>
      </c>
      <c r="M99" t="s">
        <v>473</v>
      </c>
      <c r="N99" t="s">
        <v>662</v>
      </c>
      <c r="O99" t="s">
        <v>663</v>
      </c>
      <c r="P99">
        <v>3.4</v>
      </c>
    </row>
    <row r="100" spans="1:19" x14ac:dyDescent="0.25">
      <c r="H100" s="1" t="s">
        <v>668</v>
      </c>
      <c r="I100" s="1" t="s">
        <v>668</v>
      </c>
      <c r="J100" s="5" t="s">
        <v>51</v>
      </c>
      <c r="K100" s="1">
        <v>2</v>
      </c>
      <c r="L100" s="5">
        <v>-1</v>
      </c>
      <c r="M100" t="s">
        <v>473</v>
      </c>
      <c r="N100" t="s">
        <v>662</v>
      </c>
      <c r="O100" t="s">
        <v>47</v>
      </c>
    </row>
    <row r="101" spans="1:19" x14ac:dyDescent="0.25">
      <c r="A101" t="s">
        <v>441</v>
      </c>
      <c r="B101" s="1" t="s">
        <v>669</v>
      </c>
      <c r="C101" t="s">
        <v>55</v>
      </c>
      <c r="D101" t="s">
        <v>659</v>
      </c>
      <c r="E101" t="s">
        <v>51</v>
      </c>
      <c r="F101">
        <v>0</v>
      </c>
      <c r="G101">
        <v>0</v>
      </c>
      <c r="M101" t="s">
        <v>473</v>
      </c>
      <c r="N101" t="s">
        <v>474</v>
      </c>
      <c r="O101" t="s">
        <v>47</v>
      </c>
      <c r="Q101" t="s">
        <v>74</v>
      </c>
      <c r="R101" t="b">
        <v>1</v>
      </c>
      <c r="S101" t="b">
        <v>1</v>
      </c>
    </row>
    <row r="102" spans="1:19" x14ac:dyDescent="0.25">
      <c r="A102" t="s">
        <v>441</v>
      </c>
      <c r="B102" s="1" t="s">
        <v>670</v>
      </c>
      <c r="C102" t="s">
        <v>442</v>
      </c>
      <c r="D102" s="1" t="s">
        <v>670</v>
      </c>
      <c r="E102" s="1" t="s">
        <v>670</v>
      </c>
      <c r="F102" s="1">
        <v>2</v>
      </c>
      <c r="G102" s="1">
        <v>2</v>
      </c>
      <c r="H102" s="1" t="s">
        <v>671</v>
      </c>
      <c r="I102" s="1" t="s">
        <v>671</v>
      </c>
      <c r="J102" s="1" t="s">
        <v>672</v>
      </c>
      <c r="K102" s="1">
        <v>2</v>
      </c>
      <c r="L102" s="1">
        <v>2</v>
      </c>
      <c r="M102" t="s">
        <v>673</v>
      </c>
      <c r="N102" t="s">
        <v>674</v>
      </c>
      <c r="O102" t="s">
        <v>675</v>
      </c>
      <c r="P102">
        <v>7.2</v>
      </c>
    </row>
    <row r="103" spans="1:19" x14ac:dyDescent="0.25">
      <c r="H103" s="1" t="s">
        <v>676</v>
      </c>
      <c r="I103" s="1" t="s">
        <v>676</v>
      </c>
      <c r="J103" s="5" t="s">
        <v>51</v>
      </c>
      <c r="K103" s="1">
        <v>2</v>
      </c>
      <c r="L103" s="5">
        <v>-1</v>
      </c>
      <c r="M103" t="s">
        <v>673</v>
      </c>
      <c r="N103" t="s">
        <v>674</v>
      </c>
      <c r="O103" t="s">
        <v>47</v>
      </c>
    </row>
    <row r="104" spans="1:19" x14ac:dyDescent="0.25">
      <c r="H104" s="1" t="s">
        <v>677</v>
      </c>
      <c r="I104" s="1" t="s">
        <v>677</v>
      </c>
      <c r="J104" s="1" t="s">
        <v>678</v>
      </c>
      <c r="K104" s="1">
        <v>2</v>
      </c>
      <c r="L104" s="1">
        <v>2</v>
      </c>
      <c r="M104" t="s">
        <v>673</v>
      </c>
      <c r="N104" t="s">
        <v>674</v>
      </c>
      <c r="O104" t="s">
        <v>675</v>
      </c>
      <c r="P104">
        <v>92.2</v>
      </c>
    </row>
    <row r="105" spans="1:19" x14ac:dyDescent="0.25">
      <c r="H105" s="1" t="s">
        <v>679</v>
      </c>
      <c r="I105" s="5" t="s">
        <v>51</v>
      </c>
      <c r="J105" s="1" t="s">
        <v>680</v>
      </c>
      <c r="K105" s="5">
        <v>-1</v>
      </c>
      <c r="L105" s="1">
        <v>2</v>
      </c>
      <c r="M105" t="s">
        <v>673</v>
      </c>
      <c r="N105" t="s">
        <v>47</v>
      </c>
      <c r="O105" t="s">
        <v>675</v>
      </c>
      <c r="P105">
        <v>0.6</v>
      </c>
      <c r="Q105" t="s">
        <v>1175</v>
      </c>
    </row>
    <row r="106" spans="1:19" x14ac:dyDescent="0.25">
      <c r="A106" t="s">
        <v>441</v>
      </c>
      <c r="B106" s="1" t="s">
        <v>681</v>
      </c>
      <c r="C106" t="s">
        <v>55</v>
      </c>
      <c r="D106" t="s">
        <v>670</v>
      </c>
      <c r="E106" t="s">
        <v>51</v>
      </c>
      <c r="F106">
        <v>0</v>
      </c>
      <c r="G106">
        <v>0</v>
      </c>
      <c r="M106" t="s">
        <v>673</v>
      </c>
      <c r="N106" t="s">
        <v>682</v>
      </c>
      <c r="O106" t="s">
        <v>47</v>
      </c>
      <c r="Q106" t="s">
        <v>74</v>
      </c>
      <c r="R106" t="b">
        <v>1</v>
      </c>
      <c r="S106" t="b">
        <v>1</v>
      </c>
    </row>
    <row r="107" spans="1:19" x14ac:dyDescent="0.25">
      <c r="A107" t="s">
        <v>441</v>
      </c>
      <c r="B107" s="1" t="s">
        <v>683</v>
      </c>
      <c r="C107" t="s">
        <v>442</v>
      </c>
      <c r="D107" t="s">
        <v>684</v>
      </c>
      <c r="E107" t="s">
        <v>51</v>
      </c>
      <c r="F107">
        <v>0</v>
      </c>
      <c r="G107">
        <v>0</v>
      </c>
      <c r="M107" t="s">
        <v>685</v>
      </c>
      <c r="N107" t="s">
        <v>540</v>
      </c>
      <c r="O107" t="s">
        <v>47</v>
      </c>
      <c r="Q107" t="s">
        <v>74</v>
      </c>
      <c r="S107" t="b">
        <v>1</v>
      </c>
    </row>
    <row r="108" spans="1:19" x14ac:dyDescent="0.25">
      <c r="A108" t="s">
        <v>441</v>
      </c>
      <c r="B108" s="9" t="s">
        <v>1177</v>
      </c>
      <c r="C108" t="s">
        <v>55</v>
      </c>
      <c r="D108" t="s">
        <v>51</v>
      </c>
      <c r="E108" s="5" t="s">
        <v>684</v>
      </c>
      <c r="F108">
        <v>0</v>
      </c>
      <c r="G108" s="5">
        <v>-2</v>
      </c>
      <c r="H108" s="5" t="s">
        <v>686</v>
      </c>
      <c r="I108" t="s">
        <v>51</v>
      </c>
      <c r="J108" s="5" t="s">
        <v>687</v>
      </c>
      <c r="K108">
        <v>0</v>
      </c>
      <c r="L108" s="5">
        <v>-2</v>
      </c>
      <c r="M108" t="s">
        <v>47</v>
      </c>
      <c r="N108" t="s">
        <v>47</v>
      </c>
      <c r="O108" t="s">
        <v>688</v>
      </c>
      <c r="P108">
        <v>15.3</v>
      </c>
      <c r="Q108" t="s">
        <v>1176</v>
      </c>
      <c r="R108" t="b">
        <v>1</v>
      </c>
    </row>
    <row r="109" spans="1:19" x14ac:dyDescent="0.25">
      <c r="A109" t="s">
        <v>441</v>
      </c>
      <c r="B109" s="1" t="s">
        <v>689</v>
      </c>
      <c r="C109" t="s">
        <v>442</v>
      </c>
      <c r="D109" s="1" t="s">
        <v>689</v>
      </c>
      <c r="E109" s="1" t="s">
        <v>689</v>
      </c>
      <c r="F109" s="1">
        <v>2</v>
      </c>
      <c r="G109" s="1">
        <v>2</v>
      </c>
      <c r="H109" s="1" t="s">
        <v>690</v>
      </c>
      <c r="I109" s="1" t="s">
        <v>690</v>
      </c>
      <c r="J109" s="1" t="s">
        <v>691</v>
      </c>
      <c r="K109" s="1">
        <v>2</v>
      </c>
      <c r="L109" s="1">
        <v>2</v>
      </c>
      <c r="M109" t="s">
        <v>518</v>
      </c>
      <c r="N109" t="s">
        <v>519</v>
      </c>
      <c r="O109" t="s">
        <v>692</v>
      </c>
      <c r="P109">
        <v>94.4</v>
      </c>
    </row>
    <row r="110" spans="1:19" x14ac:dyDescent="0.25">
      <c r="H110" s="1" t="s">
        <v>693</v>
      </c>
      <c r="I110" s="1" t="s">
        <v>693</v>
      </c>
      <c r="J110" s="5" t="s">
        <v>51</v>
      </c>
      <c r="K110" s="1">
        <v>2</v>
      </c>
      <c r="L110" s="5">
        <v>-1</v>
      </c>
      <c r="M110" t="s">
        <v>518</v>
      </c>
      <c r="N110" t="s">
        <v>519</v>
      </c>
      <c r="O110" t="s">
        <v>47</v>
      </c>
    </row>
    <row r="111" spans="1:19" x14ac:dyDescent="0.25">
      <c r="H111" s="1" t="s">
        <v>694</v>
      </c>
      <c r="I111" s="1" t="s">
        <v>694</v>
      </c>
      <c r="J111" s="1" t="s">
        <v>695</v>
      </c>
      <c r="K111" s="1">
        <v>2</v>
      </c>
      <c r="L111" s="1">
        <v>2</v>
      </c>
      <c r="M111" t="s">
        <v>518</v>
      </c>
      <c r="N111" t="s">
        <v>519</v>
      </c>
      <c r="O111" t="s">
        <v>692</v>
      </c>
      <c r="P111">
        <v>2.5</v>
      </c>
    </row>
    <row r="112" spans="1:19" x14ac:dyDescent="0.25">
      <c r="H112" s="1" t="s">
        <v>696</v>
      </c>
      <c r="I112" s="5" t="s">
        <v>51</v>
      </c>
      <c r="J112" s="1" t="s">
        <v>697</v>
      </c>
      <c r="K112" s="5">
        <v>-1</v>
      </c>
      <c r="L112" s="1">
        <v>2</v>
      </c>
      <c r="M112" t="s">
        <v>518</v>
      </c>
      <c r="N112" t="s">
        <v>47</v>
      </c>
      <c r="O112" t="s">
        <v>692</v>
      </c>
      <c r="P112">
        <v>2.4</v>
      </c>
      <c r="Q112" t="s">
        <v>1172</v>
      </c>
    </row>
    <row r="113" spans="1:19" x14ac:dyDescent="0.25">
      <c r="A113" t="s">
        <v>441</v>
      </c>
      <c r="B113" s="1" t="s">
        <v>689</v>
      </c>
      <c r="C113" t="s">
        <v>55</v>
      </c>
      <c r="D113" s="1" t="s">
        <v>689</v>
      </c>
      <c r="E113" s="5" t="s">
        <v>51</v>
      </c>
      <c r="F113" s="1">
        <v>2</v>
      </c>
      <c r="G113" s="5">
        <v>-1</v>
      </c>
      <c r="M113" t="s">
        <v>518</v>
      </c>
      <c r="N113" t="s">
        <v>526</v>
      </c>
      <c r="O113" t="s">
        <v>47</v>
      </c>
      <c r="R113" t="b">
        <v>1</v>
      </c>
      <c r="S113" t="b">
        <v>1</v>
      </c>
    </row>
    <row r="114" spans="1:19" x14ac:dyDescent="0.25">
      <c r="A114" t="s">
        <v>441</v>
      </c>
      <c r="B114" s="1" t="s">
        <v>698</v>
      </c>
      <c r="C114" t="s">
        <v>442</v>
      </c>
      <c r="D114" s="1" t="s">
        <v>698</v>
      </c>
      <c r="E114" s="1" t="s">
        <v>698</v>
      </c>
      <c r="F114" s="1">
        <v>2</v>
      </c>
      <c r="G114" s="1">
        <v>2</v>
      </c>
      <c r="H114" s="1" t="s">
        <v>699</v>
      </c>
      <c r="I114" s="1" t="s">
        <v>699</v>
      </c>
      <c r="J114" s="1" t="s">
        <v>700</v>
      </c>
      <c r="K114" s="1">
        <v>2</v>
      </c>
      <c r="L114" s="1">
        <v>2</v>
      </c>
      <c r="M114" t="s">
        <v>529</v>
      </c>
      <c r="N114" t="s">
        <v>575</v>
      </c>
      <c r="O114" t="s">
        <v>701</v>
      </c>
      <c r="P114">
        <v>21.9</v>
      </c>
    </row>
    <row r="115" spans="1:19" x14ac:dyDescent="0.25">
      <c r="H115" s="1" t="s">
        <v>702</v>
      </c>
      <c r="I115" s="1" t="s">
        <v>702</v>
      </c>
      <c r="J115" s="1" t="s">
        <v>703</v>
      </c>
      <c r="K115" s="1">
        <v>2</v>
      </c>
      <c r="L115" s="1">
        <v>2</v>
      </c>
      <c r="M115" t="s">
        <v>529</v>
      </c>
      <c r="N115" t="s">
        <v>575</v>
      </c>
      <c r="O115" t="s">
        <v>701</v>
      </c>
      <c r="P115">
        <v>77.3</v>
      </c>
    </row>
    <row r="116" spans="1:19" x14ac:dyDescent="0.25">
      <c r="H116" s="1" t="s">
        <v>704</v>
      </c>
      <c r="I116" s="5" t="s">
        <v>51</v>
      </c>
      <c r="J116" s="1" t="s">
        <v>705</v>
      </c>
      <c r="K116" s="5">
        <v>-1</v>
      </c>
      <c r="L116" s="1">
        <v>2</v>
      </c>
      <c r="M116" t="s">
        <v>529</v>
      </c>
      <c r="N116" t="s">
        <v>47</v>
      </c>
      <c r="O116" t="s">
        <v>701</v>
      </c>
      <c r="P116">
        <v>0.6</v>
      </c>
      <c r="Q116" t="s">
        <v>1172</v>
      </c>
    </row>
    <row r="117" spans="1:19" x14ac:dyDescent="0.25">
      <c r="H117" s="5" t="s">
        <v>706</v>
      </c>
      <c r="I117" s="5" t="s">
        <v>707</v>
      </c>
      <c r="J117" t="s">
        <v>47</v>
      </c>
      <c r="K117" s="5">
        <v>-2</v>
      </c>
      <c r="L117">
        <v>0</v>
      </c>
      <c r="M117" t="s">
        <v>47</v>
      </c>
      <c r="N117" t="s">
        <v>575</v>
      </c>
      <c r="O117" t="s">
        <v>47</v>
      </c>
      <c r="Q117" t="s">
        <v>1178</v>
      </c>
    </row>
    <row r="118" spans="1:19" x14ac:dyDescent="0.25">
      <c r="A118" t="s">
        <v>441</v>
      </c>
      <c r="B118" s="1" t="s">
        <v>708</v>
      </c>
      <c r="C118" t="s">
        <v>55</v>
      </c>
      <c r="D118" t="s">
        <v>698</v>
      </c>
      <c r="E118" t="s">
        <v>51</v>
      </c>
      <c r="F118">
        <v>0</v>
      </c>
      <c r="G118">
        <v>0</v>
      </c>
      <c r="M118" t="s">
        <v>529</v>
      </c>
      <c r="N118" t="s">
        <v>530</v>
      </c>
      <c r="O118" t="s">
        <v>47</v>
      </c>
      <c r="Q118" t="s">
        <v>74</v>
      </c>
      <c r="R118" t="b">
        <v>1</v>
      </c>
      <c r="S118" t="b">
        <v>1</v>
      </c>
    </row>
    <row r="119" spans="1:19" x14ac:dyDescent="0.25">
      <c r="A119" t="s">
        <v>441</v>
      </c>
      <c r="B119" s="1" t="s">
        <v>709</v>
      </c>
      <c r="C119" t="s">
        <v>442</v>
      </c>
      <c r="D119" t="s">
        <v>710</v>
      </c>
      <c r="E119" t="s">
        <v>51</v>
      </c>
      <c r="F119">
        <v>0</v>
      </c>
      <c r="G119">
        <v>0</v>
      </c>
      <c r="M119" t="s">
        <v>534</v>
      </c>
      <c r="N119" t="s">
        <v>589</v>
      </c>
      <c r="O119" t="s">
        <v>47</v>
      </c>
      <c r="Q119" t="s">
        <v>74</v>
      </c>
    </row>
    <row r="120" spans="1:19" x14ac:dyDescent="0.25">
      <c r="A120" t="s">
        <v>441</v>
      </c>
      <c r="B120" s="1" t="s">
        <v>709</v>
      </c>
      <c r="C120" t="s">
        <v>55</v>
      </c>
      <c r="D120" t="s">
        <v>710</v>
      </c>
      <c r="E120" t="s">
        <v>51</v>
      </c>
      <c r="F120">
        <v>0</v>
      </c>
      <c r="G120">
        <v>0</v>
      </c>
      <c r="M120" t="s">
        <v>534</v>
      </c>
      <c r="N120" t="s">
        <v>711</v>
      </c>
      <c r="O120" t="s">
        <v>47</v>
      </c>
      <c r="Q120" t="s">
        <v>74</v>
      </c>
      <c r="R120" t="b">
        <v>1</v>
      </c>
      <c r="S120" t="b">
        <v>1</v>
      </c>
    </row>
    <row r="121" spans="1:19" x14ac:dyDescent="0.25">
      <c r="A121" t="s">
        <v>441</v>
      </c>
      <c r="B121" s="1" t="s">
        <v>712</v>
      </c>
      <c r="C121" t="s">
        <v>442</v>
      </c>
      <c r="D121" t="s">
        <v>713</v>
      </c>
      <c r="E121" t="s">
        <v>51</v>
      </c>
      <c r="F121">
        <v>0</v>
      </c>
      <c r="G121">
        <v>0</v>
      </c>
      <c r="M121" t="s">
        <v>479</v>
      </c>
      <c r="N121" t="s">
        <v>714</v>
      </c>
      <c r="O121" t="s">
        <v>47</v>
      </c>
      <c r="Q121" t="s">
        <v>74</v>
      </c>
    </row>
    <row r="122" spans="1:19" x14ac:dyDescent="0.25">
      <c r="A122" t="s">
        <v>441</v>
      </c>
      <c r="B122" s="1" t="s">
        <v>715</v>
      </c>
      <c r="C122" t="s">
        <v>442</v>
      </c>
      <c r="D122" t="s">
        <v>716</v>
      </c>
      <c r="E122" t="s">
        <v>51</v>
      </c>
      <c r="F122">
        <v>0</v>
      </c>
      <c r="G122">
        <v>0</v>
      </c>
      <c r="M122" t="s">
        <v>717</v>
      </c>
      <c r="N122" t="s">
        <v>718</v>
      </c>
      <c r="O122" t="s">
        <v>47</v>
      </c>
      <c r="Q122" t="s">
        <v>74</v>
      </c>
    </row>
    <row r="123" spans="1:19" x14ac:dyDescent="0.25">
      <c r="A123" t="s">
        <v>441</v>
      </c>
      <c r="B123" s="1" t="s">
        <v>719</v>
      </c>
      <c r="C123" t="s">
        <v>442</v>
      </c>
      <c r="D123" s="1" t="s">
        <v>719</v>
      </c>
      <c r="E123" s="1" t="s">
        <v>719</v>
      </c>
      <c r="F123" s="1">
        <v>2</v>
      </c>
      <c r="G123" s="1">
        <v>2</v>
      </c>
      <c r="H123" s="1" t="s">
        <v>720</v>
      </c>
      <c r="I123" s="1" t="s">
        <v>720</v>
      </c>
      <c r="J123" s="1" t="s">
        <v>721</v>
      </c>
      <c r="K123" s="1">
        <v>2</v>
      </c>
      <c r="L123" s="1">
        <v>2</v>
      </c>
      <c r="M123" t="s">
        <v>596</v>
      </c>
      <c r="N123" t="s">
        <v>597</v>
      </c>
      <c r="O123" t="s">
        <v>722</v>
      </c>
      <c r="P123">
        <v>94.4</v>
      </c>
    </row>
    <row r="124" spans="1:19" x14ac:dyDescent="0.25">
      <c r="H124" s="1" t="s">
        <v>723</v>
      </c>
      <c r="I124" s="5" t="s">
        <v>51</v>
      </c>
      <c r="J124" s="1" t="s">
        <v>724</v>
      </c>
      <c r="K124" s="5">
        <v>-1</v>
      </c>
      <c r="L124" s="1">
        <v>2</v>
      </c>
      <c r="M124" t="s">
        <v>596</v>
      </c>
      <c r="N124" t="s">
        <v>47</v>
      </c>
      <c r="O124" t="s">
        <v>722</v>
      </c>
      <c r="P124">
        <v>2.5</v>
      </c>
      <c r="Q124" t="s">
        <v>1172</v>
      </c>
    </row>
    <row r="125" spans="1:19" x14ac:dyDescent="0.25">
      <c r="H125" s="1" t="s">
        <v>725</v>
      </c>
      <c r="I125" s="5" t="s">
        <v>51</v>
      </c>
      <c r="J125" s="1" t="s">
        <v>726</v>
      </c>
      <c r="K125" s="5">
        <v>-1</v>
      </c>
      <c r="L125" s="1">
        <v>2</v>
      </c>
      <c r="M125" t="s">
        <v>596</v>
      </c>
      <c r="N125" t="s">
        <v>47</v>
      </c>
      <c r="O125" t="s">
        <v>722</v>
      </c>
      <c r="P125">
        <v>1.6</v>
      </c>
      <c r="Q125" t="s">
        <v>1172</v>
      </c>
    </row>
    <row r="126" spans="1:19" x14ac:dyDescent="0.25">
      <c r="A126" t="s">
        <v>441</v>
      </c>
      <c r="B126" s="1" t="s">
        <v>727</v>
      </c>
      <c r="C126" t="s">
        <v>55</v>
      </c>
      <c r="D126" t="s">
        <v>719</v>
      </c>
      <c r="E126" t="s">
        <v>51</v>
      </c>
      <c r="F126">
        <v>0</v>
      </c>
      <c r="G126">
        <v>0</v>
      </c>
      <c r="M126" t="s">
        <v>596</v>
      </c>
      <c r="N126" t="s">
        <v>608</v>
      </c>
      <c r="O126" t="s">
        <v>47</v>
      </c>
      <c r="Q126" t="s">
        <v>74</v>
      </c>
      <c r="R126" t="b">
        <v>1</v>
      </c>
      <c r="S126" t="b">
        <v>1</v>
      </c>
    </row>
    <row r="127" spans="1:19" x14ac:dyDescent="0.25">
      <c r="A127" t="s">
        <v>441</v>
      </c>
      <c r="B127" s="1" t="s">
        <v>728</v>
      </c>
      <c r="C127" t="s">
        <v>442</v>
      </c>
      <c r="D127" s="1" t="s">
        <v>728</v>
      </c>
      <c r="E127" s="1" t="s">
        <v>728</v>
      </c>
      <c r="F127" s="1">
        <v>2</v>
      </c>
      <c r="G127" s="1">
        <v>2</v>
      </c>
      <c r="H127" s="1" t="s">
        <v>729</v>
      </c>
      <c r="I127" s="1" t="s">
        <v>729</v>
      </c>
      <c r="J127" s="1" t="s">
        <v>730</v>
      </c>
      <c r="K127" s="1">
        <v>2</v>
      </c>
      <c r="L127" s="1">
        <v>2</v>
      </c>
      <c r="M127" t="s">
        <v>612</v>
      </c>
      <c r="N127" t="s">
        <v>731</v>
      </c>
      <c r="O127" t="s">
        <v>732</v>
      </c>
      <c r="P127">
        <v>49.9</v>
      </c>
    </row>
    <row r="128" spans="1:19" x14ac:dyDescent="0.25">
      <c r="H128" s="1" t="s">
        <v>733</v>
      </c>
      <c r="I128" s="1" t="s">
        <v>733</v>
      </c>
      <c r="J128" s="1" t="s">
        <v>734</v>
      </c>
      <c r="K128" s="1">
        <v>2</v>
      </c>
      <c r="L128" s="1">
        <v>2</v>
      </c>
      <c r="M128" t="s">
        <v>612</v>
      </c>
      <c r="N128" t="s">
        <v>731</v>
      </c>
      <c r="O128" t="s">
        <v>732</v>
      </c>
      <c r="P128">
        <v>48</v>
      </c>
    </row>
    <row r="129" spans="1:21" x14ac:dyDescent="0.25">
      <c r="H129" s="1" t="s">
        <v>735</v>
      </c>
      <c r="I129" s="1" t="s">
        <v>735</v>
      </c>
      <c r="J129" s="5" t="s">
        <v>51</v>
      </c>
      <c r="K129" s="1">
        <v>2</v>
      </c>
      <c r="L129" s="5">
        <v>-1</v>
      </c>
      <c r="M129" t="s">
        <v>612</v>
      </c>
      <c r="N129" t="s">
        <v>731</v>
      </c>
      <c r="O129" t="s">
        <v>47</v>
      </c>
    </row>
    <row r="130" spans="1:21" x14ac:dyDescent="0.25">
      <c r="H130" s="1" t="s">
        <v>736</v>
      </c>
      <c r="I130" s="5" t="s">
        <v>51</v>
      </c>
      <c r="J130" s="1" t="s">
        <v>737</v>
      </c>
      <c r="K130" s="5">
        <v>-1</v>
      </c>
      <c r="L130" s="1">
        <v>2</v>
      </c>
      <c r="M130" t="s">
        <v>612</v>
      </c>
      <c r="N130" t="s">
        <v>47</v>
      </c>
      <c r="O130" t="s">
        <v>732</v>
      </c>
      <c r="P130">
        <v>1</v>
      </c>
      <c r="Q130" t="s">
        <v>1172</v>
      </c>
    </row>
    <row r="131" spans="1:21" x14ac:dyDescent="0.25">
      <c r="A131" t="s">
        <v>441</v>
      </c>
      <c r="B131" s="1" t="s">
        <v>738</v>
      </c>
      <c r="C131" t="s">
        <v>442</v>
      </c>
      <c r="D131" s="1" t="s">
        <v>738</v>
      </c>
      <c r="E131" s="6" t="s">
        <v>738</v>
      </c>
      <c r="F131" s="1">
        <v>2</v>
      </c>
      <c r="G131" s="6">
        <v>1</v>
      </c>
      <c r="H131" s="1" t="s">
        <v>739</v>
      </c>
      <c r="I131" s="1" t="s">
        <v>739</v>
      </c>
      <c r="J131" s="6" t="s">
        <v>739</v>
      </c>
      <c r="K131" s="1">
        <v>2</v>
      </c>
      <c r="L131" s="6">
        <v>1</v>
      </c>
      <c r="M131" t="s">
        <v>624</v>
      </c>
      <c r="N131" t="s">
        <v>740</v>
      </c>
      <c r="O131" t="s">
        <v>741</v>
      </c>
      <c r="P131">
        <v>5.8</v>
      </c>
      <c r="Q131" t="s">
        <v>1179</v>
      </c>
    </row>
    <row r="132" spans="1:21" x14ac:dyDescent="0.25">
      <c r="H132" s="1" t="s">
        <v>742</v>
      </c>
      <c r="I132" s="1" t="s">
        <v>742</v>
      </c>
      <c r="J132" s="6" t="s">
        <v>743</v>
      </c>
      <c r="K132" s="1">
        <v>2</v>
      </c>
      <c r="L132" s="6">
        <v>1</v>
      </c>
      <c r="M132" t="s">
        <v>624</v>
      </c>
      <c r="N132" t="s">
        <v>740</v>
      </c>
      <c r="O132" t="s">
        <v>744</v>
      </c>
      <c r="P132">
        <v>98.5</v>
      </c>
      <c r="Q132" t="s">
        <v>1179</v>
      </c>
    </row>
    <row r="133" spans="1:21" x14ac:dyDescent="0.25">
      <c r="H133" s="1" t="s">
        <v>745</v>
      </c>
      <c r="I133" s="5" t="s">
        <v>51</v>
      </c>
      <c r="J133" s="6" t="s">
        <v>746</v>
      </c>
      <c r="K133" s="5">
        <v>-1</v>
      </c>
      <c r="L133" s="6">
        <v>1</v>
      </c>
      <c r="M133" t="s">
        <v>624</v>
      </c>
      <c r="N133" t="s">
        <v>47</v>
      </c>
      <c r="O133" t="s">
        <v>747</v>
      </c>
      <c r="P133">
        <v>84.7</v>
      </c>
      <c r="Q133" t="s">
        <v>1180</v>
      </c>
    </row>
    <row r="134" spans="1:21" x14ac:dyDescent="0.25">
      <c r="H134" s="1" t="s">
        <v>748</v>
      </c>
      <c r="I134" s="1" t="s">
        <v>748</v>
      </c>
      <c r="J134" s="6" t="s">
        <v>749</v>
      </c>
      <c r="K134" s="1">
        <v>2</v>
      </c>
      <c r="L134" s="6">
        <v>1</v>
      </c>
      <c r="M134" t="s">
        <v>624</v>
      </c>
      <c r="N134" t="s">
        <v>740</v>
      </c>
      <c r="O134" t="s">
        <v>750</v>
      </c>
      <c r="P134">
        <v>2.9</v>
      </c>
      <c r="Q134" t="s">
        <v>1181</v>
      </c>
    </row>
    <row r="135" spans="1:21" x14ac:dyDescent="0.25">
      <c r="A135" t="s">
        <v>441</v>
      </c>
      <c r="B135" s="1" t="s">
        <v>738</v>
      </c>
      <c r="C135" t="s">
        <v>55</v>
      </c>
      <c r="D135" s="1" t="s">
        <v>738</v>
      </c>
      <c r="E135" s="5" t="s">
        <v>51</v>
      </c>
      <c r="F135" s="1">
        <v>2</v>
      </c>
      <c r="G135" s="5">
        <v>-1</v>
      </c>
      <c r="H135" s="1" t="s">
        <v>739</v>
      </c>
      <c r="I135" s="1" t="s">
        <v>739</v>
      </c>
      <c r="J135" s="5" t="s">
        <v>51</v>
      </c>
      <c r="K135" s="1">
        <v>2</v>
      </c>
      <c r="L135" s="5">
        <v>-1</v>
      </c>
      <c r="M135" t="s">
        <v>624</v>
      </c>
      <c r="N135" t="s">
        <v>740</v>
      </c>
      <c r="O135" t="s">
        <v>47</v>
      </c>
      <c r="R135" t="b">
        <v>1</v>
      </c>
      <c r="S135" t="b">
        <v>1</v>
      </c>
      <c r="T135" t="b">
        <v>1</v>
      </c>
      <c r="U135" t="b">
        <v>1</v>
      </c>
    </row>
    <row r="136" spans="1:21" x14ac:dyDescent="0.25">
      <c r="A136" t="s">
        <v>441</v>
      </c>
      <c r="B136" s="1" t="s">
        <v>751</v>
      </c>
      <c r="C136" t="s">
        <v>442</v>
      </c>
      <c r="D136" s="1" t="s">
        <v>751</v>
      </c>
      <c r="E136" s="6" t="s">
        <v>751</v>
      </c>
      <c r="F136" s="1">
        <v>2</v>
      </c>
      <c r="G136" s="6">
        <v>1</v>
      </c>
      <c r="H136" s="1" t="s">
        <v>752</v>
      </c>
      <c r="I136" s="1" t="s">
        <v>752</v>
      </c>
      <c r="J136" s="6" t="s">
        <v>753</v>
      </c>
      <c r="K136" s="1">
        <v>2</v>
      </c>
      <c r="L136" s="6">
        <v>1</v>
      </c>
      <c r="M136" t="s">
        <v>546</v>
      </c>
      <c r="N136" t="s">
        <v>754</v>
      </c>
      <c r="O136" t="s">
        <v>755</v>
      </c>
      <c r="P136">
        <v>97.6</v>
      </c>
      <c r="Q136" t="s">
        <v>1182</v>
      </c>
    </row>
    <row r="137" spans="1:21" x14ac:dyDescent="0.25">
      <c r="H137" s="1" t="s">
        <v>756</v>
      </c>
      <c r="I137" s="5" t="s">
        <v>51</v>
      </c>
      <c r="J137" s="6" t="s">
        <v>757</v>
      </c>
      <c r="K137" s="5">
        <v>-1</v>
      </c>
      <c r="L137" s="6">
        <v>1</v>
      </c>
      <c r="M137" t="s">
        <v>546</v>
      </c>
      <c r="N137" t="s">
        <v>47</v>
      </c>
      <c r="O137" t="s">
        <v>755</v>
      </c>
      <c r="P137">
        <v>11.8</v>
      </c>
      <c r="Q137" t="s">
        <v>1183</v>
      </c>
    </row>
    <row r="138" spans="1:21" x14ac:dyDescent="0.25">
      <c r="H138" s="1" t="s">
        <v>758</v>
      </c>
      <c r="I138" s="1" t="s">
        <v>758</v>
      </c>
      <c r="J138" s="5" t="s">
        <v>51</v>
      </c>
      <c r="K138" s="1">
        <v>2</v>
      </c>
      <c r="L138" s="5">
        <v>-1</v>
      </c>
      <c r="M138" t="s">
        <v>546</v>
      </c>
      <c r="N138" t="s">
        <v>754</v>
      </c>
      <c r="O138" t="s">
        <v>47</v>
      </c>
    </row>
    <row r="139" spans="1:21" x14ac:dyDescent="0.25">
      <c r="H139" s="1" t="s">
        <v>759</v>
      </c>
      <c r="I139" s="1" t="s">
        <v>759</v>
      </c>
      <c r="J139" s="5" t="s">
        <v>51</v>
      </c>
      <c r="K139" s="1">
        <v>2</v>
      </c>
      <c r="L139" s="5">
        <v>-1</v>
      </c>
      <c r="M139" t="s">
        <v>546</v>
      </c>
      <c r="N139" t="s">
        <v>754</v>
      </c>
      <c r="O139" t="s">
        <v>47</v>
      </c>
    </row>
    <row r="140" spans="1:21" x14ac:dyDescent="0.25">
      <c r="H140" s="1" t="s">
        <v>760</v>
      </c>
      <c r="I140" s="5" t="s">
        <v>51</v>
      </c>
      <c r="J140" s="6" t="s">
        <v>761</v>
      </c>
      <c r="K140" s="5">
        <v>-1</v>
      </c>
      <c r="L140" s="6">
        <v>1</v>
      </c>
      <c r="M140" t="s">
        <v>546</v>
      </c>
      <c r="N140" t="s">
        <v>47</v>
      </c>
      <c r="O140" t="s">
        <v>762</v>
      </c>
      <c r="P140">
        <v>4.2</v>
      </c>
      <c r="Q140" t="s">
        <v>1183</v>
      </c>
    </row>
    <row r="141" spans="1:21" x14ac:dyDescent="0.25">
      <c r="H141" s="1" t="s">
        <v>763</v>
      </c>
      <c r="I141" s="5" t="s">
        <v>51</v>
      </c>
      <c r="J141" s="1" t="s">
        <v>764</v>
      </c>
      <c r="K141" s="5">
        <v>-1</v>
      </c>
      <c r="L141" s="1">
        <v>2</v>
      </c>
      <c r="M141" t="s">
        <v>546</v>
      </c>
      <c r="N141" t="s">
        <v>47</v>
      </c>
      <c r="O141" t="s">
        <v>765</v>
      </c>
      <c r="P141">
        <v>3.6</v>
      </c>
    </row>
    <row r="142" spans="1:21" x14ac:dyDescent="0.25">
      <c r="A142" t="s">
        <v>441</v>
      </c>
      <c r="B142" s="1" t="s">
        <v>751</v>
      </c>
      <c r="C142" t="s">
        <v>55</v>
      </c>
      <c r="D142" s="1" t="s">
        <v>751</v>
      </c>
      <c r="E142" s="5" t="s">
        <v>51</v>
      </c>
      <c r="F142" s="1">
        <v>2</v>
      </c>
      <c r="G142" s="5">
        <v>-1</v>
      </c>
      <c r="M142" t="s">
        <v>546</v>
      </c>
      <c r="N142" t="s">
        <v>766</v>
      </c>
      <c r="O142" t="s">
        <v>47</v>
      </c>
      <c r="R142" t="b">
        <v>1</v>
      </c>
      <c r="S142" t="b">
        <v>1</v>
      </c>
    </row>
    <row r="143" spans="1:21" x14ac:dyDescent="0.25">
      <c r="A143" t="s">
        <v>441</v>
      </c>
      <c r="B143" s="1" t="s">
        <v>767</v>
      </c>
      <c r="C143" t="s">
        <v>442</v>
      </c>
      <c r="D143" s="1" t="s">
        <v>767</v>
      </c>
      <c r="E143" s="1" t="s">
        <v>767</v>
      </c>
      <c r="F143" s="1">
        <v>2</v>
      </c>
      <c r="G143" s="1">
        <v>2</v>
      </c>
      <c r="H143" s="1" t="s">
        <v>768</v>
      </c>
      <c r="I143" s="1" t="s">
        <v>768</v>
      </c>
      <c r="J143" s="1" t="s">
        <v>769</v>
      </c>
      <c r="K143" s="1">
        <v>2</v>
      </c>
      <c r="L143" s="1">
        <v>2</v>
      </c>
      <c r="M143" t="s">
        <v>508</v>
      </c>
      <c r="N143" t="s">
        <v>770</v>
      </c>
      <c r="O143" t="s">
        <v>771</v>
      </c>
      <c r="P143">
        <v>98.2</v>
      </c>
    </row>
    <row r="144" spans="1:21" x14ac:dyDescent="0.25">
      <c r="H144" s="1" t="s">
        <v>772</v>
      </c>
      <c r="I144" s="1" t="s">
        <v>772</v>
      </c>
      <c r="J144" s="1" t="s">
        <v>773</v>
      </c>
      <c r="K144" s="1">
        <v>2</v>
      </c>
      <c r="L144" s="1">
        <v>2</v>
      </c>
      <c r="M144" t="s">
        <v>508</v>
      </c>
      <c r="N144" t="s">
        <v>770</v>
      </c>
      <c r="O144" t="s">
        <v>771</v>
      </c>
      <c r="P144">
        <v>0.3</v>
      </c>
    </row>
    <row r="145" spans="1:21" x14ac:dyDescent="0.25">
      <c r="H145" s="1" t="s">
        <v>774</v>
      </c>
      <c r="I145" s="5" t="s">
        <v>51</v>
      </c>
      <c r="J145" s="1" t="s">
        <v>775</v>
      </c>
      <c r="K145" s="5">
        <v>-1</v>
      </c>
      <c r="L145" s="1">
        <v>2</v>
      </c>
      <c r="M145" t="s">
        <v>508</v>
      </c>
      <c r="N145" t="s">
        <v>47</v>
      </c>
      <c r="O145" t="s">
        <v>776</v>
      </c>
      <c r="P145">
        <v>0.5</v>
      </c>
      <c r="Q145" t="s">
        <v>1172</v>
      </c>
    </row>
    <row r="146" spans="1:21" x14ac:dyDescent="0.25">
      <c r="H146" s="1" t="s">
        <v>777</v>
      </c>
      <c r="I146" s="5" t="s">
        <v>51</v>
      </c>
      <c r="J146" s="1" t="s">
        <v>778</v>
      </c>
      <c r="K146" s="5">
        <v>-1</v>
      </c>
      <c r="L146" s="1">
        <v>2</v>
      </c>
      <c r="M146" t="s">
        <v>508</v>
      </c>
      <c r="N146" t="s">
        <v>47</v>
      </c>
      <c r="O146" t="s">
        <v>776</v>
      </c>
      <c r="P146">
        <v>1.7</v>
      </c>
      <c r="Q146" t="s">
        <v>1172</v>
      </c>
      <c r="T146" t="b">
        <v>1</v>
      </c>
    </row>
    <row r="147" spans="1:21" x14ac:dyDescent="0.25">
      <c r="H147" s="1" t="s">
        <v>779</v>
      </c>
      <c r="I147" s="5" t="s">
        <v>51</v>
      </c>
      <c r="J147" s="1" t="s">
        <v>780</v>
      </c>
      <c r="K147" s="5">
        <v>-1</v>
      </c>
      <c r="L147" s="1">
        <v>2</v>
      </c>
      <c r="M147" t="s">
        <v>508</v>
      </c>
      <c r="N147" t="s">
        <v>47</v>
      </c>
      <c r="O147" t="s">
        <v>771</v>
      </c>
      <c r="P147">
        <v>1.3</v>
      </c>
      <c r="Q147" t="s">
        <v>1172</v>
      </c>
    </row>
    <row r="148" spans="1:21" x14ac:dyDescent="0.25">
      <c r="H148" s="1" t="s">
        <v>781</v>
      </c>
      <c r="I148" s="1" t="s">
        <v>781</v>
      </c>
      <c r="J148" s="1" t="s">
        <v>782</v>
      </c>
      <c r="K148" s="1">
        <v>2</v>
      </c>
      <c r="L148" s="1">
        <v>2</v>
      </c>
      <c r="M148" t="s">
        <v>508</v>
      </c>
      <c r="N148" t="s">
        <v>770</v>
      </c>
      <c r="O148" t="s">
        <v>776</v>
      </c>
      <c r="P148">
        <v>97.8</v>
      </c>
    </row>
    <row r="149" spans="1:21" x14ac:dyDescent="0.25">
      <c r="A149" t="s">
        <v>441</v>
      </c>
      <c r="B149" s="1" t="s">
        <v>767</v>
      </c>
      <c r="C149" t="s">
        <v>55</v>
      </c>
      <c r="D149" s="1" t="s">
        <v>767</v>
      </c>
      <c r="E149" s="6" t="s">
        <v>767</v>
      </c>
      <c r="F149" s="1">
        <v>2</v>
      </c>
      <c r="G149" s="6">
        <v>1</v>
      </c>
      <c r="H149" s="1" t="s">
        <v>768</v>
      </c>
      <c r="I149" s="1" t="s">
        <v>768</v>
      </c>
      <c r="J149" s="1" t="s">
        <v>769</v>
      </c>
      <c r="K149" s="1">
        <v>2</v>
      </c>
      <c r="L149" s="1">
        <v>2</v>
      </c>
      <c r="M149" t="s">
        <v>508</v>
      </c>
      <c r="N149" t="s">
        <v>770</v>
      </c>
      <c r="O149" t="s">
        <v>783</v>
      </c>
      <c r="P149">
        <v>100</v>
      </c>
      <c r="R149" t="b">
        <v>1</v>
      </c>
      <c r="S149" t="b">
        <v>1</v>
      </c>
      <c r="T149" t="b">
        <v>1</v>
      </c>
      <c r="U149" t="b">
        <v>1</v>
      </c>
    </row>
    <row r="150" spans="1:21" x14ac:dyDescent="0.25">
      <c r="H150" s="1" t="s">
        <v>777</v>
      </c>
      <c r="I150" s="1" t="s">
        <v>777</v>
      </c>
      <c r="J150" s="5" t="s">
        <v>51</v>
      </c>
      <c r="K150" s="1">
        <v>2</v>
      </c>
      <c r="L150" s="5">
        <v>-1</v>
      </c>
      <c r="M150" t="s">
        <v>508</v>
      </c>
      <c r="N150" t="s">
        <v>770</v>
      </c>
      <c r="O150" t="s">
        <v>47</v>
      </c>
      <c r="U150" t="b">
        <v>1</v>
      </c>
    </row>
    <row r="151" spans="1:21" x14ac:dyDescent="0.25">
      <c r="H151" s="1" t="s">
        <v>781</v>
      </c>
      <c r="I151" s="1" t="s">
        <v>781</v>
      </c>
      <c r="J151" s="1" t="s">
        <v>782</v>
      </c>
      <c r="K151" s="1">
        <v>2</v>
      </c>
      <c r="L151" s="1">
        <v>2</v>
      </c>
      <c r="M151" t="s">
        <v>508</v>
      </c>
      <c r="N151" t="s">
        <v>770</v>
      </c>
      <c r="O151" t="s">
        <v>784</v>
      </c>
      <c r="P151">
        <v>98.9</v>
      </c>
      <c r="T151" t="b">
        <v>1</v>
      </c>
      <c r="U151" t="b">
        <v>1</v>
      </c>
    </row>
    <row r="152" spans="1:21" x14ac:dyDescent="0.25">
      <c r="H152" s="9" t="s">
        <v>1184</v>
      </c>
      <c r="I152" t="s">
        <v>51</v>
      </c>
      <c r="J152" s="9" t="s">
        <v>785</v>
      </c>
      <c r="K152">
        <v>0</v>
      </c>
      <c r="L152" s="9">
        <v>-2</v>
      </c>
      <c r="M152" t="s">
        <v>508</v>
      </c>
      <c r="N152" t="s">
        <v>47</v>
      </c>
      <c r="O152" t="s">
        <v>784</v>
      </c>
      <c r="P152">
        <v>0.1</v>
      </c>
      <c r="Q152" t="s">
        <v>1185</v>
      </c>
    </row>
    <row r="153" spans="1:21" x14ac:dyDescent="0.25">
      <c r="H153" s="9" t="s">
        <v>786</v>
      </c>
      <c r="I153" t="s">
        <v>51</v>
      </c>
      <c r="J153" s="9" t="s">
        <v>787</v>
      </c>
      <c r="K153">
        <v>0</v>
      </c>
      <c r="L153" s="9">
        <v>-2</v>
      </c>
      <c r="M153" t="s">
        <v>47</v>
      </c>
      <c r="N153" t="s">
        <v>47</v>
      </c>
      <c r="O153" t="s">
        <v>788</v>
      </c>
      <c r="P153">
        <v>52</v>
      </c>
      <c r="Q153" t="s">
        <v>1186</v>
      </c>
    </row>
    <row r="154" spans="1:21" x14ac:dyDescent="0.25">
      <c r="H154" s="9" t="s">
        <v>789</v>
      </c>
      <c r="I154" t="s">
        <v>51</v>
      </c>
      <c r="J154" s="9" t="s">
        <v>790</v>
      </c>
      <c r="K154">
        <v>0</v>
      </c>
      <c r="L154" s="9">
        <v>-2</v>
      </c>
      <c r="M154" t="s">
        <v>47</v>
      </c>
      <c r="N154" t="s">
        <v>47</v>
      </c>
      <c r="O154" t="s">
        <v>788</v>
      </c>
      <c r="P154">
        <v>48</v>
      </c>
      <c r="Q154" t="s">
        <v>1186</v>
      </c>
    </row>
    <row r="155" spans="1:21" x14ac:dyDescent="0.25">
      <c r="A155" t="s">
        <v>441</v>
      </c>
      <c r="B155" s="1" t="s">
        <v>791</v>
      </c>
      <c r="C155" t="s">
        <v>442</v>
      </c>
      <c r="D155" s="1" t="s">
        <v>791</v>
      </c>
      <c r="E155" s="1" t="s">
        <v>791</v>
      </c>
      <c r="F155" s="1">
        <v>2</v>
      </c>
      <c r="G155" s="1">
        <v>2</v>
      </c>
      <c r="H155" s="1" t="s">
        <v>792</v>
      </c>
      <c r="I155" s="5" t="s">
        <v>51</v>
      </c>
      <c r="J155" s="1" t="s">
        <v>793</v>
      </c>
      <c r="K155" s="5">
        <v>-1</v>
      </c>
      <c r="L155" s="1">
        <v>2</v>
      </c>
      <c r="M155" t="s">
        <v>492</v>
      </c>
      <c r="N155" t="s">
        <v>47</v>
      </c>
      <c r="O155" t="s">
        <v>794</v>
      </c>
      <c r="P155">
        <v>91.2</v>
      </c>
      <c r="Q155" t="s">
        <v>1172</v>
      </c>
      <c r="T155" t="b">
        <v>1</v>
      </c>
    </row>
    <row r="156" spans="1:21" x14ac:dyDescent="0.25">
      <c r="H156" s="1" t="s">
        <v>795</v>
      </c>
      <c r="I156" s="1" t="s">
        <v>795</v>
      </c>
      <c r="J156" s="1" t="s">
        <v>796</v>
      </c>
      <c r="K156" s="1">
        <v>2</v>
      </c>
      <c r="L156" s="1">
        <v>2</v>
      </c>
      <c r="M156" t="s">
        <v>492</v>
      </c>
      <c r="N156" t="s">
        <v>797</v>
      </c>
      <c r="O156" t="s">
        <v>798</v>
      </c>
      <c r="P156">
        <v>99</v>
      </c>
    </row>
    <row r="157" spans="1:21" x14ac:dyDescent="0.25">
      <c r="H157" s="1" t="s">
        <v>799</v>
      </c>
      <c r="I157" s="1" t="s">
        <v>799</v>
      </c>
      <c r="J157" s="1" t="s">
        <v>799</v>
      </c>
      <c r="K157" s="1">
        <v>2</v>
      </c>
      <c r="L157" s="1">
        <v>2</v>
      </c>
      <c r="M157" t="s">
        <v>492</v>
      </c>
      <c r="N157" t="s">
        <v>797</v>
      </c>
      <c r="O157" t="s">
        <v>794</v>
      </c>
      <c r="P157">
        <v>6.4</v>
      </c>
    </row>
    <row r="158" spans="1:21" x14ac:dyDescent="0.25">
      <c r="H158" s="1" t="s">
        <v>800</v>
      </c>
      <c r="I158" s="1" t="s">
        <v>800</v>
      </c>
      <c r="J158" s="5" t="s">
        <v>51</v>
      </c>
      <c r="K158" s="1">
        <v>2</v>
      </c>
      <c r="L158" s="5">
        <v>-1</v>
      </c>
      <c r="M158" t="s">
        <v>492</v>
      </c>
      <c r="N158" t="s">
        <v>797</v>
      </c>
      <c r="O158" t="s">
        <v>47</v>
      </c>
    </row>
    <row r="159" spans="1:21" x14ac:dyDescent="0.25">
      <c r="H159" s="10" t="s">
        <v>801</v>
      </c>
      <c r="I159" s="1" t="s">
        <v>801</v>
      </c>
      <c r="J159" s="5" t="s">
        <v>51</v>
      </c>
      <c r="K159" s="1">
        <v>2</v>
      </c>
      <c r="L159" s="5">
        <v>-1</v>
      </c>
      <c r="M159" t="s">
        <v>492</v>
      </c>
      <c r="N159" t="s">
        <v>797</v>
      </c>
      <c r="O159" t="s">
        <v>47</v>
      </c>
    </row>
    <row r="160" spans="1:21" x14ac:dyDescent="0.25">
      <c r="H160" s="1" t="s">
        <v>802</v>
      </c>
      <c r="I160" s="5" t="s">
        <v>51</v>
      </c>
      <c r="J160" s="1" t="s">
        <v>803</v>
      </c>
      <c r="K160" s="5">
        <v>-1</v>
      </c>
      <c r="L160" s="1">
        <v>2</v>
      </c>
      <c r="M160" t="s">
        <v>492</v>
      </c>
      <c r="N160" t="s">
        <v>47</v>
      </c>
      <c r="O160" t="s">
        <v>804</v>
      </c>
      <c r="P160">
        <v>1</v>
      </c>
      <c r="Q160" t="s">
        <v>1172</v>
      </c>
    </row>
    <row r="161" spans="1:21" x14ac:dyDescent="0.25">
      <c r="A161" t="s">
        <v>441</v>
      </c>
      <c r="B161" s="1" t="s">
        <v>791</v>
      </c>
      <c r="C161" t="s">
        <v>55</v>
      </c>
      <c r="D161" s="1" t="s">
        <v>791</v>
      </c>
      <c r="E161" s="1" t="s">
        <v>791</v>
      </c>
      <c r="F161" s="1">
        <v>2</v>
      </c>
      <c r="G161" s="1">
        <v>2</v>
      </c>
      <c r="H161" s="1" t="s">
        <v>792</v>
      </c>
      <c r="I161" s="1" t="s">
        <v>792</v>
      </c>
      <c r="J161" s="1" t="s">
        <v>793</v>
      </c>
      <c r="K161" s="1">
        <v>2</v>
      </c>
      <c r="L161" s="1">
        <v>2</v>
      </c>
      <c r="M161" t="s">
        <v>492</v>
      </c>
      <c r="N161" t="s">
        <v>805</v>
      </c>
      <c r="O161" t="s">
        <v>806</v>
      </c>
      <c r="P161">
        <v>98.7</v>
      </c>
      <c r="R161" t="b">
        <v>1</v>
      </c>
      <c r="S161" t="b">
        <v>1</v>
      </c>
      <c r="U161" t="b">
        <v>1</v>
      </c>
    </row>
    <row r="162" spans="1:21" x14ac:dyDescent="0.25">
      <c r="H162" s="9" t="s">
        <v>1187</v>
      </c>
      <c r="I162" t="s">
        <v>51</v>
      </c>
      <c r="J162" s="9" t="s">
        <v>807</v>
      </c>
      <c r="K162">
        <v>0</v>
      </c>
      <c r="L162" s="9">
        <v>-2</v>
      </c>
      <c r="M162" t="s">
        <v>492</v>
      </c>
      <c r="N162" t="s">
        <v>47</v>
      </c>
      <c r="O162" t="s">
        <v>806</v>
      </c>
      <c r="P162">
        <v>0.1</v>
      </c>
      <c r="Q162" t="s">
        <v>1188</v>
      </c>
    </row>
    <row r="163" spans="1:21" x14ac:dyDescent="0.25">
      <c r="A163" t="s">
        <v>441</v>
      </c>
      <c r="B163" s="1" t="s">
        <v>808</v>
      </c>
      <c r="C163" t="s">
        <v>442</v>
      </c>
      <c r="D163" s="1" t="s">
        <v>808</v>
      </c>
      <c r="E163" s="1" t="s">
        <v>808</v>
      </c>
      <c r="F163" s="1">
        <v>2</v>
      </c>
      <c r="G163" s="1">
        <v>2</v>
      </c>
      <c r="H163" s="1" t="s">
        <v>809</v>
      </c>
      <c r="I163" s="1" t="s">
        <v>809</v>
      </c>
      <c r="J163" s="1" t="s">
        <v>810</v>
      </c>
      <c r="K163" s="1">
        <v>2</v>
      </c>
      <c r="L163" s="1">
        <v>2</v>
      </c>
      <c r="M163" t="s">
        <v>673</v>
      </c>
      <c r="N163" t="s">
        <v>811</v>
      </c>
      <c r="O163" t="s">
        <v>812</v>
      </c>
      <c r="P163">
        <v>97.6</v>
      </c>
    </row>
    <row r="164" spans="1:21" x14ac:dyDescent="0.25">
      <c r="H164" s="1" t="s">
        <v>813</v>
      </c>
      <c r="I164" s="1" t="s">
        <v>813</v>
      </c>
      <c r="J164" s="1" t="s">
        <v>814</v>
      </c>
      <c r="K164" s="1">
        <v>2</v>
      </c>
      <c r="L164" s="1">
        <v>2</v>
      </c>
      <c r="M164" t="s">
        <v>673</v>
      </c>
      <c r="N164" t="s">
        <v>811</v>
      </c>
      <c r="O164" t="s">
        <v>812</v>
      </c>
      <c r="P164">
        <v>0.9</v>
      </c>
    </row>
    <row r="165" spans="1:21" x14ac:dyDescent="0.25">
      <c r="H165" s="1" t="s">
        <v>815</v>
      </c>
      <c r="I165" s="5" t="s">
        <v>51</v>
      </c>
      <c r="J165" s="1" t="s">
        <v>816</v>
      </c>
      <c r="K165" s="5">
        <v>-1</v>
      </c>
      <c r="L165" s="1">
        <v>2</v>
      </c>
      <c r="M165" t="s">
        <v>673</v>
      </c>
      <c r="N165" t="s">
        <v>47</v>
      </c>
      <c r="O165" t="s">
        <v>812</v>
      </c>
      <c r="P165">
        <v>1</v>
      </c>
      <c r="Q165" t="s">
        <v>1172</v>
      </c>
    </row>
    <row r="166" spans="1:21" x14ac:dyDescent="0.25">
      <c r="A166" t="s">
        <v>441</v>
      </c>
      <c r="B166" s="1" t="s">
        <v>817</v>
      </c>
      <c r="C166" t="s">
        <v>55</v>
      </c>
      <c r="D166" t="s">
        <v>808</v>
      </c>
      <c r="E166" t="s">
        <v>51</v>
      </c>
      <c r="F166">
        <v>0</v>
      </c>
      <c r="G166">
        <v>0</v>
      </c>
      <c r="M166" t="s">
        <v>673</v>
      </c>
      <c r="N166" t="s">
        <v>464</v>
      </c>
      <c r="O166" t="s">
        <v>47</v>
      </c>
      <c r="Q166" t="s">
        <v>74</v>
      </c>
      <c r="R166" t="b">
        <v>1</v>
      </c>
      <c r="S166" t="b">
        <v>1</v>
      </c>
    </row>
    <row r="167" spans="1:21" x14ac:dyDescent="0.25">
      <c r="A167" t="s">
        <v>441</v>
      </c>
      <c r="B167" s="1" t="s">
        <v>818</v>
      </c>
      <c r="C167" t="s">
        <v>442</v>
      </c>
      <c r="D167" s="1" t="s">
        <v>818</v>
      </c>
      <c r="E167" s="5" t="s">
        <v>51</v>
      </c>
      <c r="F167" s="1">
        <v>2</v>
      </c>
      <c r="G167" s="5">
        <v>-1</v>
      </c>
      <c r="H167" s="1" t="s">
        <v>819</v>
      </c>
      <c r="I167" s="1" t="s">
        <v>819</v>
      </c>
      <c r="J167" s="5" t="s">
        <v>51</v>
      </c>
      <c r="K167" s="1">
        <v>2</v>
      </c>
      <c r="L167" s="5">
        <v>-1</v>
      </c>
      <c r="M167" t="s">
        <v>467</v>
      </c>
      <c r="N167" t="s">
        <v>820</v>
      </c>
      <c r="O167" t="s">
        <v>47</v>
      </c>
    </row>
    <row r="168" spans="1:21" x14ac:dyDescent="0.25">
      <c r="H168" s="1" t="s">
        <v>821</v>
      </c>
      <c r="I168" s="1" t="s">
        <v>821</v>
      </c>
      <c r="J168" s="5" t="s">
        <v>51</v>
      </c>
      <c r="K168" s="1">
        <v>2</v>
      </c>
      <c r="L168" s="5">
        <v>-1</v>
      </c>
      <c r="M168" t="s">
        <v>467</v>
      </c>
      <c r="N168" t="s">
        <v>820</v>
      </c>
      <c r="O168" t="s">
        <v>47</v>
      </c>
    </row>
    <row r="169" spans="1:21" x14ac:dyDescent="0.25">
      <c r="A169" t="s">
        <v>441</v>
      </c>
      <c r="B169" s="1" t="s">
        <v>822</v>
      </c>
      <c r="C169" t="s">
        <v>442</v>
      </c>
      <c r="D169" s="5" t="s">
        <v>51</v>
      </c>
      <c r="E169" s="1" t="s">
        <v>822</v>
      </c>
      <c r="F169" s="5">
        <v>-1</v>
      </c>
      <c r="G169" s="1">
        <v>2</v>
      </c>
      <c r="H169" s="1" t="s">
        <v>823</v>
      </c>
      <c r="I169" s="5" t="s">
        <v>51</v>
      </c>
      <c r="J169" s="1" t="s">
        <v>824</v>
      </c>
      <c r="K169" s="5">
        <v>-1</v>
      </c>
      <c r="L169" s="1">
        <v>2</v>
      </c>
      <c r="M169" t="s">
        <v>685</v>
      </c>
      <c r="N169" t="s">
        <v>47</v>
      </c>
      <c r="O169" t="s">
        <v>825</v>
      </c>
      <c r="P169">
        <v>76.400000000000006</v>
      </c>
      <c r="Q169" t="s">
        <v>1189</v>
      </c>
    </row>
    <row r="170" spans="1:21" x14ac:dyDescent="0.25">
      <c r="H170" s="1" t="s">
        <v>826</v>
      </c>
      <c r="I170" s="5" t="s">
        <v>51</v>
      </c>
      <c r="J170" s="1" t="s">
        <v>827</v>
      </c>
      <c r="K170" s="5">
        <v>-1</v>
      </c>
      <c r="L170" s="1">
        <v>2</v>
      </c>
      <c r="M170" t="s">
        <v>685</v>
      </c>
      <c r="N170" t="s">
        <v>47</v>
      </c>
      <c r="O170" t="s">
        <v>825</v>
      </c>
      <c r="P170">
        <v>20.399999999999999</v>
      </c>
      <c r="Q170" t="s">
        <v>1189</v>
      </c>
    </row>
    <row r="171" spans="1:21" x14ac:dyDescent="0.25">
      <c r="H171" s="1" t="s">
        <v>828</v>
      </c>
      <c r="I171" s="5" t="s">
        <v>51</v>
      </c>
      <c r="J171" s="1" t="s">
        <v>829</v>
      </c>
      <c r="K171" s="5">
        <v>-1</v>
      </c>
      <c r="L171" s="1">
        <v>2</v>
      </c>
      <c r="M171" t="s">
        <v>685</v>
      </c>
      <c r="N171" t="s">
        <v>47</v>
      </c>
      <c r="O171" t="s">
        <v>825</v>
      </c>
      <c r="P171">
        <v>1.4</v>
      </c>
      <c r="Q171" t="s">
        <v>1189</v>
      </c>
    </row>
    <row r="172" spans="1:21" x14ac:dyDescent="0.25">
      <c r="A172" t="s">
        <v>441</v>
      </c>
      <c r="B172" s="1" t="s">
        <v>830</v>
      </c>
      <c r="C172" t="s">
        <v>442</v>
      </c>
      <c r="D172" t="s">
        <v>831</v>
      </c>
      <c r="E172" t="s">
        <v>51</v>
      </c>
      <c r="F172">
        <v>0</v>
      </c>
      <c r="G172">
        <v>0</v>
      </c>
      <c r="M172" t="s">
        <v>518</v>
      </c>
      <c r="N172" t="s">
        <v>832</v>
      </c>
      <c r="O172" t="s">
        <v>47</v>
      </c>
      <c r="Q172" t="s">
        <v>74</v>
      </c>
    </row>
    <row r="173" spans="1:21" x14ac:dyDescent="0.25">
      <c r="A173" t="s">
        <v>441</v>
      </c>
      <c r="B173" s="1" t="s">
        <v>833</v>
      </c>
      <c r="C173" t="s">
        <v>442</v>
      </c>
      <c r="D173" t="s">
        <v>834</v>
      </c>
      <c r="E173" t="s">
        <v>51</v>
      </c>
      <c r="F173">
        <v>0</v>
      </c>
      <c r="G173">
        <v>0</v>
      </c>
      <c r="M173" t="s">
        <v>835</v>
      </c>
      <c r="N173" t="s">
        <v>530</v>
      </c>
      <c r="O173" t="s">
        <v>47</v>
      </c>
      <c r="Q173" t="s">
        <v>74</v>
      </c>
    </row>
    <row r="174" spans="1:21" x14ac:dyDescent="0.25">
      <c r="A174" t="s">
        <v>441</v>
      </c>
      <c r="B174" s="1" t="s">
        <v>836</v>
      </c>
      <c r="C174" t="s">
        <v>442</v>
      </c>
      <c r="D174" t="s">
        <v>837</v>
      </c>
      <c r="E174" t="s">
        <v>51</v>
      </c>
      <c r="F174">
        <v>0</v>
      </c>
      <c r="G174">
        <v>0</v>
      </c>
      <c r="M174" t="s">
        <v>534</v>
      </c>
      <c r="N174" t="s">
        <v>711</v>
      </c>
      <c r="O174" t="s">
        <v>47</v>
      </c>
      <c r="Q174" t="s">
        <v>74</v>
      </c>
    </row>
    <row r="175" spans="1:21" x14ac:dyDescent="0.25">
      <c r="A175" t="s">
        <v>441</v>
      </c>
      <c r="B175" s="5" t="s">
        <v>838</v>
      </c>
      <c r="C175" t="s">
        <v>442</v>
      </c>
      <c r="D175" t="s">
        <v>51</v>
      </c>
      <c r="E175" s="5" t="s">
        <v>839</v>
      </c>
      <c r="F175">
        <v>0</v>
      </c>
      <c r="G175" s="5">
        <v>-2</v>
      </c>
      <c r="H175" s="5" t="s">
        <v>840</v>
      </c>
      <c r="I175" t="s">
        <v>51</v>
      </c>
      <c r="J175" s="5" t="s">
        <v>841</v>
      </c>
      <c r="K175">
        <v>0</v>
      </c>
      <c r="L175" s="5">
        <v>-2</v>
      </c>
      <c r="M175" t="s">
        <v>47</v>
      </c>
      <c r="N175" t="s">
        <v>47</v>
      </c>
      <c r="O175" t="s">
        <v>842</v>
      </c>
      <c r="P175">
        <v>100</v>
      </c>
      <c r="Q175" t="s">
        <v>1176</v>
      </c>
    </row>
    <row r="176" spans="1:21" x14ac:dyDescent="0.25">
      <c r="A176" t="s">
        <v>441</v>
      </c>
      <c r="B176" s="5" t="s">
        <v>843</v>
      </c>
      <c r="C176" t="s">
        <v>442</v>
      </c>
      <c r="D176" t="s">
        <v>51</v>
      </c>
      <c r="E176" s="5" t="s">
        <v>844</v>
      </c>
      <c r="F176">
        <v>0</v>
      </c>
      <c r="G176" s="5">
        <v>-2</v>
      </c>
      <c r="H176" s="5" t="s">
        <v>845</v>
      </c>
      <c r="I176" t="s">
        <v>51</v>
      </c>
      <c r="J176" s="5" t="s">
        <v>846</v>
      </c>
      <c r="K176">
        <v>0</v>
      </c>
      <c r="L176" s="5">
        <v>-2</v>
      </c>
      <c r="M176" t="s">
        <v>47</v>
      </c>
      <c r="N176" t="s">
        <v>47</v>
      </c>
      <c r="O176" t="s">
        <v>847</v>
      </c>
      <c r="P176">
        <v>20</v>
      </c>
      <c r="Q176" t="s">
        <v>1176</v>
      </c>
    </row>
    <row r="177" spans="1:19" x14ac:dyDescent="0.25">
      <c r="H177" s="5" t="s">
        <v>848</v>
      </c>
      <c r="I177" t="s">
        <v>51</v>
      </c>
      <c r="J177" s="5" t="s">
        <v>849</v>
      </c>
      <c r="K177">
        <v>0</v>
      </c>
      <c r="L177" s="5">
        <v>-2</v>
      </c>
      <c r="M177" t="s">
        <v>47</v>
      </c>
      <c r="N177" t="s">
        <v>47</v>
      </c>
      <c r="O177" t="s">
        <v>847</v>
      </c>
      <c r="P177">
        <v>20</v>
      </c>
      <c r="Q177" t="s">
        <v>1176</v>
      </c>
    </row>
    <row r="178" spans="1:19" x14ac:dyDescent="0.25">
      <c r="H178" s="5" t="s">
        <v>850</v>
      </c>
      <c r="I178" t="s">
        <v>51</v>
      </c>
      <c r="J178" s="5" t="s">
        <v>851</v>
      </c>
      <c r="K178">
        <v>0</v>
      </c>
      <c r="L178" s="5">
        <v>-2</v>
      </c>
      <c r="M178" t="s">
        <v>47</v>
      </c>
      <c r="N178" t="s">
        <v>47</v>
      </c>
      <c r="O178" t="s">
        <v>847</v>
      </c>
      <c r="P178">
        <v>20</v>
      </c>
      <c r="Q178" t="s">
        <v>1176</v>
      </c>
    </row>
    <row r="179" spans="1:19" x14ac:dyDescent="0.25">
      <c r="A179" t="s">
        <v>441</v>
      </c>
      <c r="B179" s="1" t="s">
        <v>852</v>
      </c>
      <c r="C179" t="s">
        <v>442</v>
      </c>
      <c r="D179" s="1" t="s">
        <v>852</v>
      </c>
      <c r="E179" s="1" t="s">
        <v>852</v>
      </c>
      <c r="F179" s="1">
        <v>2</v>
      </c>
      <c r="G179" s="1">
        <v>2</v>
      </c>
      <c r="H179" s="1" t="s">
        <v>853</v>
      </c>
      <c r="I179" s="1" t="s">
        <v>853</v>
      </c>
      <c r="J179" s="5" t="s">
        <v>51</v>
      </c>
      <c r="K179" s="1">
        <v>2</v>
      </c>
      <c r="L179" s="5">
        <v>-1</v>
      </c>
      <c r="M179" t="s">
        <v>854</v>
      </c>
      <c r="N179" t="s">
        <v>855</v>
      </c>
      <c r="O179" t="s">
        <v>47</v>
      </c>
    </row>
    <row r="180" spans="1:19" x14ac:dyDescent="0.25">
      <c r="H180" s="1" t="s">
        <v>856</v>
      </c>
      <c r="I180" s="1" t="s">
        <v>856</v>
      </c>
      <c r="J180" s="5" t="s">
        <v>51</v>
      </c>
      <c r="K180" s="1">
        <v>2</v>
      </c>
      <c r="L180" s="5">
        <v>-1</v>
      </c>
      <c r="M180" t="s">
        <v>854</v>
      </c>
      <c r="N180" t="s">
        <v>855</v>
      </c>
      <c r="O180" t="s">
        <v>47</v>
      </c>
    </row>
    <row r="181" spans="1:19" x14ac:dyDescent="0.25">
      <c r="H181" s="9" t="s">
        <v>1190</v>
      </c>
      <c r="I181" s="9" t="s">
        <v>51</v>
      </c>
      <c r="J181" s="9" t="s">
        <v>857</v>
      </c>
      <c r="K181">
        <v>0</v>
      </c>
      <c r="L181" s="9">
        <v>-2</v>
      </c>
      <c r="M181" t="s">
        <v>854</v>
      </c>
      <c r="N181" t="s">
        <v>47</v>
      </c>
      <c r="O181" t="s">
        <v>858</v>
      </c>
      <c r="P181">
        <v>64.3</v>
      </c>
      <c r="Q181" t="s">
        <v>1191</v>
      </c>
    </row>
    <row r="182" spans="1:19" x14ac:dyDescent="0.25">
      <c r="H182" s="1" t="s">
        <v>859</v>
      </c>
      <c r="I182" s="1" t="s">
        <v>859</v>
      </c>
      <c r="J182" s="5" t="s">
        <v>51</v>
      </c>
      <c r="K182" s="1">
        <v>2</v>
      </c>
      <c r="L182" s="5">
        <v>-1</v>
      </c>
      <c r="M182" t="s">
        <v>854</v>
      </c>
      <c r="N182" t="s">
        <v>855</v>
      </c>
      <c r="O182" t="s">
        <v>47</v>
      </c>
    </row>
    <row r="183" spans="1:19" x14ac:dyDescent="0.25">
      <c r="H183" s="9" t="s">
        <v>1192</v>
      </c>
      <c r="I183" s="9" t="s">
        <v>51</v>
      </c>
      <c r="J183" s="9" t="s">
        <v>860</v>
      </c>
      <c r="K183">
        <v>0</v>
      </c>
      <c r="L183" s="9">
        <v>-2</v>
      </c>
      <c r="M183" t="s">
        <v>854</v>
      </c>
      <c r="N183" t="s">
        <v>47</v>
      </c>
      <c r="O183" t="s">
        <v>858</v>
      </c>
      <c r="P183">
        <v>17.899999999999999</v>
      </c>
      <c r="Q183" t="s">
        <v>1193</v>
      </c>
    </row>
    <row r="184" spans="1:19" x14ac:dyDescent="0.25">
      <c r="H184" s="9" t="s">
        <v>1194</v>
      </c>
      <c r="I184" s="9" t="s">
        <v>51</v>
      </c>
      <c r="J184" s="9" t="s">
        <v>861</v>
      </c>
      <c r="K184">
        <v>0</v>
      </c>
      <c r="L184" s="9">
        <v>-2</v>
      </c>
      <c r="M184" t="s">
        <v>854</v>
      </c>
      <c r="N184" t="s">
        <v>47</v>
      </c>
      <c r="O184" t="s">
        <v>858</v>
      </c>
      <c r="P184">
        <v>17.899999999999999</v>
      </c>
      <c r="Q184" t="s">
        <v>1195</v>
      </c>
    </row>
    <row r="185" spans="1:19" x14ac:dyDescent="0.25">
      <c r="A185" t="s">
        <v>441</v>
      </c>
      <c r="B185" s="1" t="s">
        <v>862</v>
      </c>
      <c r="C185" t="s">
        <v>55</v>
      </c>
      <c r="D185" t="s">
        <v>852</v>
      </c>
      <c r="E185" t="s">
        <v>51</v>
      </c>
      <c r="F185">
        <v>0</v>
      </c>
      <c r="G185">
        <v>0</v>
      </c>
      <c r="M185" t="s">
        <v>854</v>
      </c>
      <c r="N185" t="s">
        <v>718</v>
      </c>
      <c r="O185" t="s">
        <v>47</v>
      </c>
      <c r="Q185" t="s">
        <v>74</v>
      </c>
      <c r="R185" t="b">
        <v>1</v>
      </c>
      <c r="S185" t="b">
        <v>1</v>
      </c>
    </row>
    <row r="186" spans="1:19" x14ac:dyDescent="0.25">
      <c r="A186" t="s">
        <v>441</v>
      </c>
      <c r="B186" s="1" t="s">
        <v>863</v>
      </c>
      <c r="C186" t="s">
        <v>442</v>
      </c>
      <c r="D186" t="s">
        <v>864</v>
      </c>
      <c r="E186" t="s">
        <v>51</v>
      </c>
      <c r="F186">
        <v>0</v>
      </c>
      <c r="G186">
        <v>0</v>
      </c>
      <c r="M186" t="s">
        <v>596</v>
      </c>
      <c r="N186" t="s">
        <v>608</v>
      </c>
      <c r="O186" t="s">
        <v>47</v>
      </c>
      <c r="Q186" t="s">
        <v>74</v>
      </c>
    </row>
    <row r="187" spans="1:19" x14ac:dyDescent="0.25">
      <c r="A187" t="s">
        <v>441</v>
      </c>
      <c r="B187" s="1" t="s">
        <v>863</v>
      </c>
      <c r="C187" t="s">
        <v>55</v>
      </c>
      <c r="D187" t="s">
        <v>864</v>
      </c>
      <c r="E187" t="s">
        <v>51</v>
      </c>
      <c r="F187">
        <v>0</v>
      </c>
      <c r="G187">
        <v>0</v>
      </c>
      <c r="M187" t="s">
        <v>596</v>
      </c>
      <c r="N187" t="s">
        <v>608</v>
      </c>
      <c r="O187" t="s">
        <v>47</v>
      </c>
      <c r="Q187" t="s">
        <v>74</v>
      </c>
      <c r="R187" t="b">
        <v>1</v>
      </c>
      <c r="S187" t="b">
        <v>1</v>
      </c>
    </row>
    <row r="188" spans="1:19" x14ac:dyDescent="0.25">
      <c r="A188" t="s">
        <v>441</v>
      </c>
      <c r="B188" s="1" t="s">
        <v>865</v>
      </c>
      <c r="C188" t="s">
        <v>442</v>
      </c>
      <c r="D188" s="1" t="s">
        <v>865</v>
      </c>
      <c r="E188" s="1" t="s">
        <v>865</v>
      </c>
      <c r="F188" s="1">
        <v>2</v>
      </c>
      <c r="G188" s="1">
        <v>2</v>
      </c>
      <c r="H188" s="1" t="s">
        <v>866</v>
      </c>
      <c r="I188" s="1" t="s">
        <v>866</v>
      </c>
      <c r="J188" s="1" t="s">
        <v>867</v>
      </c>
      <c r="K188" s="1">
        <v>2</v>
      </c>
      <c r="L188" s="1">
        <v>2</v>
      </c>
      <c r="M188" t="s">
        <v>612</v>
      </c>
      <c r="N188" t="s">
        <v>731</v>
      </c>
      <c r="O188" t="s">
        <v>868</v>
      </c>
      <c r="P188">
        <v>97.5</v>
      </c>
    </row>
    <row r="189" spans="1:19" x14ac:dyDescent="0.25">
      <c r="H189" s="1" t="s">
        <v>869</v>
      </c>
      <c r="I189" s="5" t="s">
        <v>51</v>
      </c>
      <c r="J189" s="1" t="s">
        <v>870</v>
      </c>
      <c r="K189" s="5">
        <v>-1</v>
      </c>
      <c r="L189" s="1">
        <v>2</v>
      </c>
      <c r="M189" t="s">
        <v>612</v>
      </c>
      <c r="N189" t="s">
        <v>47</v>
      </c>
      <c r="O189" t="s">
        <v>868</v>
      </c>
      <c r="P189">
        <v>1</v>
      </c>
      <c r="Q189" t="s">
        <v>1172</v>
      </c>
    </row>
    <row r="190" spans="1:19" x14ac:dyDescent="0.25">
      <c r="H190" s="1" t="s">
        <v>871</v>
      </c>
      <c r="I190" s="5" t="s">
        <v>51</v>
      </c>
      <c r="J190" s="1" t="s">
        <v>872</v>
      </c>
      <c r="K190" s="5">
        <v>-1</v>
      </c>
      <c r="L190" s="1">
        <v>2</v>
      </c>
      <c r="M190" t="s">
        <v>612</v>
      </c>
      <c r="N190" t="s">
        <v>47</v>
      </c>
      <c r="O190" t="s">
        <v>868</v>
      </c>
      <c r="P190">
        <v>0.7</v>
      </c>
      <c r="Q190" t="s">
        <v>1172</v>
      </c>
    </row>
    <row r="191" spans="1:19" x14ac:dyDescent="0.25">
      <c r="A191" t="s">
        <v>441</v>
      </c>
      <c r="B191" s="1" t="s">
        <v>873</v>
      </c>
      <c r="C191" t="s">
        <v>55</v>
      </c>
      <c r="D191" t="s">
        <v>865</v>
      </c>
      <c r="E191" t="s">
        <v>51</v>
      </c>
      <c r="F191">
        <v>0</v>
      </c>
      <c r="G191">
        <v>0</v>
      </c>
      <c r="M191" t="s">
        <v>612</v>
      </c>
      <c r="N191" t="s">
        <v>874</v>
      </c>
      <c r="O191" t="s">
        <v>47</v>
      </c>
      <c r="Q191" t="s">
        <v>74</v>
      </c>
      <c r="R191" t="b">
        <v>1</v>
      </c>
      <c r="S191" t="b">
        <v>1</v>
      </c>
    </row>
    <row r="192" spans="1:19" x14ac:dyDescent="0.25">
      <c r="A192" t="s">
        <v>441</v>
      </c>
      <c r="B192" s="1" t="s">
        <v>875</v>
      </c>
      <c r="C192" t="s">
        <v>442</v>
      </c>
      <c r="D192" s="1" t="s">
        <v>875</v>
      </c>
      <c r="E192" s="1" t="s">
        <v>875</v>
      </c>
      <c r="F192" s="1">
        <v>2</v>
      </c>
      <c r="G192" s="1">
        <v>2</v>
      </c>
      <c r="H192" s="1" t="s">
        <v>876</v>
      </c>
      <c r="I192" s="1" t="s">
        <v>876</v>
      </c>
      <c r="J192" s="1" t="s">
        <v>877</v>
      </c>
      <c r="K192" s="1">
        <v>2</v>
      </c>
      <c r="L192" s="1">
        <v>2</v>
      </c>
      <c r="M192" t="s">
        <v>624</v>
      </c>
      <c r="N192" t="s">
        <v>740</v>
      </c>
      <c r="O192" t="s">
        <v>878</v>
      </c>
      <c r="P192">
        <v>39.5</v>
      </c>
    </row>
    <row r="193" spans="1:21" x14ac:dyDescent="0.25">
      <c r="H193" s="1" t="s">
        <v>879</v>
      </c>
      <c r="I193" s="1" t="s">
        <v>879</v>
      </c>
      <c r="J193" s="5" t="s">
        <v>51</v>
      </c>
      <c r="K193" s="1">
        <v>2</v>
      </c>
      <c r="L193" s="5">
        <v>-1</v>
      </c>
      <c r="M193" t="s">
        <v>624</v>
      </c>
      <c r="N193" t="s">
        <v>740</v>
      </c>
      <c r="O193" t="s">
        <v>47</v>
      </c>
    </row>
    <row r="194" spans="1:21" x14ac:dyDescent="0.25">
      <c r="H194" s="1" t="s">
        <v>880</v>
      </c>
      <c r="I194" s="1" t="s">
        <v>880</v>
      </c>
      <c r="J194" s="1" t="s">
        <v>881</v>
      </c>
      <c r="K194" s="1">
        <v>2</v>
      </c>
      <c r="L194" s="1">
        <v>2</v>
      </c>
      <c r="M194" t="s">
        <v>624</v>
      </c>
      <c r="N194" t="s">
        <v>740</v>
      </c>
      <c r="O194" t="s">
        <v>878</v>
      </c>
      <c r="P194">
        <v>57.5</v>
      </c>
    </row>
    <row r="195" spans="1:21" x14ac:dyDescent="0.25">
      <c r="H195" s="1" t="s">
        <v>882</v>
      </c>
      <c r="I195" s="1" t="s">
        <v>882</v>
      </c>
      <c r="J195" s="5" t="s">
        <v>51</v>
      </c>
      <c r="K195" s="1">
        <v>2</v>
      </c>
      <c r="L195" s="5">
        <v>-1</v>
      </c>
      <c r="M195" t="s">
        <v>624</v>
      </c>
      <c r="N195" t="s">
        <v>740</v>
      </c>
      <c r="O195" t="s">
        <v>47</v>
      </c>
    </row>
    <row r="196" spans="1:21" x14ac:dyDescent="0.25">
      <c r="H196" s="1" t="s">
        <v>883</v>
      </c>
      <c r="I196" s="1" t="s">
        <v>883</v>
      </c>
      <c r="J196" s="1" t="s">
        <v>884</v>
      </c>
      <c r="K196" s="1">
        <v>2</v>
      </c>
      <c r="L196" s="1">
        <v>2</v>
      </c>
      <c r="M196" t="s">
        <v>624</v>
      </c>
      <c r="N196" t="s">
        <v>740</v>
      </c>
      <c r="O196" t="s">
        <v>878</v>
      </c>
      <c r="P196">
        <v>2.1</v>
      </c>
    </row>
    <row r="197" spans="1:21" x14ac:dyDescent="0.25">
      <c r="A197" t="s">
        <v>441</v>
      </c>
      <c r="B197" s="1" t="s">
        <v>885</v>
      </c>
      <c r="C197" t="s">
        <v>55</v>
      </c>
      <c r="D197" t="s">
        <v>875</v>
      </c>
      <c r="E197" t="s">
        <v>51</v>
      </c>
      <c r="F197">
        <v>0</v>
      </c>
      <c r="G197">
        <v>0</v>
      </c>
      <c r="M197" t="s">
        <v>624</v>
      </c>
      <c r="N197" t="s">
        <v>886</v>
      </c>
      <c r="O197" t="s">
        <v>47</v>
      </c>
      <c r="Q197" t="s">
        <v>74</v>
      </c>
      <c r="R197" t="b">
        <v>1</v>
      </c>
      <c r="S197" t="b">
        <v>1</v>
      </c>
    </row>
    <row r="198" spans="1:21" x14ac:dyDescent="0.25">
      <c r="A198" t="s">
        <v>441</v>
      </c>
      <c r="B198" s="1" t="s">
        <v>887</v>
      </c>
      <c r="C198" t="s">
        <v>442</v>
      </c>
      <c r="D198" s="1" t="s">
        <v>887</v>
      </c>
      <c r="E198" s="11" t="s">
        <v>887</v>
      </c>
      <c r="F198" s="1">
        <v>2</v>
      </c>
      <c r="G198" s="11">
        <v>1</v>
      </c>
      <c r="H198" s="1" t="s">
        <v>888</v>
      </c>
      <c r="I198" s="5" t="s">
        <v>51</v>
      </c>
      <c r="J198" s="1" t="s">
        <v>889</v>
      </c>
      <c r="K198" s="5">
        <v>-1</v>
      </c>
      <c r="L198" s="1">
        <v>2</v>
      </c>
      <c r="M198" t="s">
        <v>504</v>
      </c>
      <c r="N198" t="s">
        <v>47</v>
      </c>
      <c r="O198" t="s">
        <v>890</v>
      </c>
      <c r="P198">
        <v>20.2</v>
      </c>
      <c r="Q198" t="s">
        <v>1172</v>
      </c>
    </row>
    <row r="199" spans="1:21" x14ac:dyDescent="0.25">
      <c r="H199" s="1" t="s">
        <v>891</v>
      </c>
      <c r="I199" s="1" t="s">
        <v>891</v>
      </c>
      <c r="J199" s="11" t="s">
        <v>892</v>
      </c>
      <c r="K199" s="1">
        <v>2</v>
      </c>
      <c r="L199" s="11">
        <v>1</v>
      </c>
      <c r="M199" t="s">
        <v>504</v>
      </c>
      <c r="N199" t="s">
        <v>893</v>
      </c>
      <c r="O199" t="s">
        <v>894</v>
      </c>
      <c r="P199">
        <v>4.3</v>
      </c>
      <c r="Q199" t="s">
        <v>1196</v>
      </c>
    </row>
    <row r="200" spans="1:21" x14ac:dyDescent="0.25">
      <c r="H200" s="1" t="s">
        <v>895</v>
      </c>
      <c r="I200" s="1" t="s">
        <v>895</v>
      </c>
      <c r="J200" s="11" t="s">
        <v>896</v>
      </c>
      <c r="K200" s="1">
        <v>2</v>
      </c>
      <c r="L200" s="11">
        <v>1</v>
      </c>
      <c r="M200" t="s">
        <v>504</v>
      </c>
      <c r="N200" t="s">
        <v>893</v>
      </c>
      <c r="O200" t="s">
        <v>897</v>
      </c>
      <c r="P200">
        <v>97.9</v>
      </c>
      <c r="Q200" t="s">
        <v>1196</v>
      </c>
    </row>
    <row r="201" spans="1:21" x14ac:dyDescent="0.25">
      <c r="H201" s="1" t="s">
        <v>898</v>
      </c>
      <c r="I201" s="1" t="s">
        <v>898</v>
      </c>
      <c r="J201" s="1" t="s">
        <v>899</v>
      </c>
      <c r="K201" s="1">
        <v>2</v>
      </c>
      <c r="L201" s="1">
        <v>2</v>
      </c>
      <c r="M201" t="s">
        <v>504</v>
      </c>
      <c r="N201" t="s">
        <v>893</v>
      </c>
      <c r="O201" t="s">
        <v>900</v>
      </c>
      <c r="P201">
        <v>0.7</v>
      </c>
    </row>
    <row r="202" spans="1:21" x14ac:dyDescent="0.25">
      <c r="H202" s="1" t="s">
        <v>901</v>
      </c>
      <c r="I202" s="1" t="s">
        <v>901</v>
      </c>
      <c r="J202" s="11" t="s">
        <v>902</v>
      </c>
      <c r="K202" s="1">
        <v>2</v>
      </c>
      <c r="L202" s="11">
        <v>1</v>
      </c>
      <c r="M202" t="s">
        <v>504</v>
      </c>
      <c r="N202" t="s">
        <v>893</v>
      </c>
      <c r="O202" t="s">
        <v>903</v>
      </c>
      <c r="P202">
        <v>75.5</v>
      </c>
      <c r="Q202" t="s">
        <v>1197</v>
      </c>
    </row>
    <row r="203" spans="1:21" x14ac:dyDescent="0.25">
      <c r="A203" t="s">
        <v>441</v>
      </c>
      <c r="B203" s="1" t="s">
        <v>887</v>
      </c>
      <c r="C203" t="s">
        <v>55</v>
      </c>
      <c r="D203" s="1" t="s">
        <v>887</v>
      </c>
      <c r="E203" s="5" t="s">
        <v>887</v>
      </c>
      <c r="F203" s="1">
        <v>2</v>
      </c>
      <c r="G203" s="5">
        <v>-3</v>
      </c>
      <c r="H203" s="1" t="s">
        <v>895</v>
      </c>
      <c r="I203" s="1" t="s">
        <v>895</v>
      </c>
      <c r="J203" s="5" t="s">
        <v>51</v>
      </c>
      <c r="K203" s="1">
        <v>2</v>
      </c>
      <c r="L203" s="5">
        <v>-1</v>
      </c>
      <c r="M203" t="s">
        <v>504</v>
      </c>
      <c r="N203" t="s">
        <v>893</v>
      </c>
      <c r="O203" t="s">
        <v>47</v>
      </c>
      <c r="R203" t="b">
        <v>1</v>
      </c>
      <c r="S203" t="b">
        <v>1</v>
      </c>
      <c r="T203" t="b">
        <v>1</v>
      </c>
      <c r="U203" t="b">
        <v>1</v>
      </c>
    </row>
    <row r="204" spans="1:21" x14ac:dyDescent="0.25">
      <c r="H204" s="5" t="s">
        <v>904</v>
      </c>
      <c r="I204" t="s">
        <v>51</v>
      </c>
      <c r="J204" s="5" t="s">
        <v>905</v>
      </c>
      <c r="K204">
        <v>0</v>
      </c>
      <c r="L204" s="5">
        <v>-2</v>
      </c>
      <c r="M204" t="s">
        <v>47</v>
      </c>
      <c r="N204" t="s">
        <v>47</v>
      </c>
      <c r="O204" t="s">
        <v>906</v>
      </c>
      <c r="P204">
        <v>7.2</v>
      </c>
      <c r="Q204" t="s">
        <v>1198</v>
      </c>
    </row>
    <row r="205" spans="1:21" x14ac:dyDescent="0.25">
      <c r="A205" t="s">
        <v>441</v>
      </c>
      <c r="B205" s="1" t="s">
        <v>907</v>
      </c>
      <c r="C205" t="s">
        <v>442</v>
      </c>
      <c r="D205" s="1" t="s">
        <v>907</v>
      </c>
      <c r="E205" s="11" t="s">
        <v>907</v>
      </c>
      <c r="F205" s="1">
        <v>2</v>
      </c>
      <c r="G205" s="11">
        <v>1</v>
      </c>
      <c r="H205" s="1" t="s">
        <v>908</v>
      </c>
      <c r="I205" s="1" t="s">
        <v>908</v>
      </c>
      <c r="J205" s="1" t="s">
        <v>909</v>
      </c>
      <c r="K205" s="1">
        <v>2</v>
      </c>
      <c r="L205" s="1">
        <v>2</v>
      </c>
      <c r="M205" t="s">
        <v>910</v>
      </c>
      <c r="N205" t="s">
        <v>911</v>
      </c>
      <c r="O205" t="s">
        <v>912</v>
      </c>
      <c r="P205">
        <v>2.5</v>
      </c>
    </row>
    <row r="206" spans="1:21" x14ac:dyDescent="0.25">
      <c r="H206" s="1" t="s">
        <v>913</v>
      </c>
      <c r="I206" s="1" t="s">
        <v>913</v>
      </c>
      <c r="J206" s="1" t="s">
        <v>914</v>
      </c>
      <c r="K206" s="1">
        <v>2</v>
      </c>
      <c r="L206" s="1">
        <v>2</v>
      </c>
      <c r="M206" t="s">
        <v>910</v>
      </c>
      <c r="N206" t="s">
        <v>911</v>
      </c>
      <c r="O206" t="s">
        <v>915</v>
      </c>
      <c r="P206">
        <v>92.4</v>
      </c>
    </row>
    <row r="207" spans="1:21" x14ac:dyDescent="0.25">
      <c r="H207" s="1" t="s">
        <v>916</v>
      </c>
      <c r="I207" s="1" t="s">
        <v>916</v>
      </c>
      <c r="J207" s="1" t="s">
        <v>917</v>
      </c>
      <c r="K207" s="1">
        <v>2</v>
      </c>
      <c r="L207" s="1">
        <v>2</v>
      </c>
      <c r="M207" t="s">
        <v>910</v>
      </c>
      <c r="N207" t="s">
        <v>911</v>
      </c>
      <c r="O207" t="s">
        <v>912</v>
      </c>
      <c r="P207">
        <v>73.900000000000006</v>
      </c>
    </row>
    <row r="208" spans="1:21" x14ac:dyDescent="0.25">
      <c r="H208" s="1" t="s">
        <v>918</v>
      </c>
      <c r="I208" s="1" t="s">
        <v>918</v>
      </c>
      <c r="J208" s="1" t="s">
        <v>919</v>
      </c>
      <c r="K208" s="1">
        <v>2</v>
      </c>
      <c r="L208" s="1">
        <v>2</v>
      </c>
      <c r="M208" t="s">
        <v>910</v>
      </c>
      <c r="N208" t="s">
        <v>911</v>
      </c>
      <c r="O208" t="s">
        <v>915</v>
      </c>
      <c r="P208">
        <v>5.5</v>
      </c>
    </row>
    <row r="209" spans="1:21" x14ac:dyDescent="0.25">
      <c r="H209" s="1" t="s">
        <v>920</v>
      </c>
      <c r="I209" s="1" t="s">
        <v>920</v>
      </c>
      <c r="J209" s="5" t="s">
        <v>51</v>
      </c>
      <c r="K209" s="1">
        <v>2</v>
      </c>
      <c r="L209" s="5">
        <v>-1</v>
      </c>
      <c r="M209" t="s">
        <v>910</v>
      </c>
      <c r="N209" t="s">
        <v>911</v>
      </c>
      <c r="O209" t="s">
        <v>47</v>
      </c>
    </row>
    <row r="210" spans="1:21" x14ac:dyDescent="0.25">
      <c r="H210" s="1" t="s">
        <v>921</v>
      </c>
      <c r="I210" s="1" t="s">
        <v>921</v>
      </c>
      <c r="J210" s="11" t="s">
        <v>922</v>
      </c>
      <c r="K210" s="1">
        <v>2</v>
      </c>
      <c r="L210" s="11">
        <v>1</v>
      </c>
      <c r="M210" t="s">
        <v>910</v>
      </c>
      <c r="N210" t="s">
        <v>911</v>
      </c>
      <c r="O210" t="s">
        <v>923</v>
      </c>
      <c r="P210">
        <v>77.7</v>
      </c>
      <c r="Q210" t="s">
        <v>1199</v>
      </c>
      <c r="U210" t="b">
        <v>1</v>
      </c>
    </row>
    <row r="211" spans="1:21" x14ac:dyDescent="0.25">
      <c r="H211" s="9" t="s">
        <v>1200</v>
      </c>
      <c r="I211" t="s">
        <v>51</v>
      </c>
      <c r="J211" s="9" t="s">
        <v>924</v>
      </c>
      <c r="K211">
        <v>0</v>
      </c>
      <c r="L211" s="9">
        <v>-2</v>
      </c>
      <c r="M211" t="s">
        <v>910</v>
      </c>
      <c r="N211" t="s">
        <v>47</v>
      </c>
      <c r="O211" t="s">
        <v>925</v>
      </c>
      <c r="P211">
        <v>7.5</v>
      </c>
      <c r="Q211" t="s">
        <v>1199</v>
      </c>
    </row>
    <row r="212" spans="1:21" x14ac:dyDescent="0.25">
      <c r="H212" s="9" t="s">
        <v>1201</v>
      </c>
      <c r="I212" t="s">
        <v>51</v>
      </c>
      <c r="J212" s="9" t="s">
        <v>926</v>
      </c>
      <c r="K212">
        <v>0</v>
      </c>
      <c r="L212" s="9">
        <v>-2</v>
      </c>
      <c r="M212" t="s">
        <v>910</v>
      </c>
      <c r="N212" t="s">
        <v>47</v>
      </c>
      <c r="O212" t="s">
        <v>925</v>
      </c>
      <c r="P212">
        <v>8.9</v>
      </c>
      <c r="Q212" t="s">
        <v>1199</v>
      </c>
    </row>
    <row r="213" spans="1:21" x14ac:dyDescent="0.25">
      <c r="H213" s="1" t="s">
        <v>927</v>
      </c>
      <c r="I213" s="1" t="s">
        <v>927</v>
      </c>
      <c r="J213" s="5" t="s">
        <v>51</v>
      </c>
      <c r="K213" s="1">
        <v>2</v>
      </c>
      <c r="L213" s="5">
        <v>-1</v>
      </c>
      <c r="M213" t="s">
        <v>910</v>
      </c>
      <c r="N213" t="s">
        <v>911</v>
      </c>
      <c r="O213" t="s">
        <v>47</v>
      </c>
    </row>
    <row r="214" spans="1:21" x14ac:dyDescent="0.25">
      <c r="A214" t="s">
        <v>441</v>
      </c>
      <c r="B214" s="1" t="s">
        <v>907</v>
      </c>
      <c r="C214" t="s">
        <v>55</v>
      </c>
      <c r="D214" s="1" t="s">
        <v>907</v>
      </c>
      <c r="E214" s="1" t="s">
        <v>907</v>
      </c>
      <c r="F214" s="1">
        <v>2</v>
      </c>
      <c r="G214" s="1">
        <v>2</v>
      </c>
      <c r="H214" s="1" t="s">
        <v>913</v>
      </c>
      <c r="I214" s="1" t="s">
        <v>913</v>
      </c>
      <c r="J214" s="5" t="s">
        <v>51</v>
      </c>
      <c r="K214" s="1">
        <v>2</v>
      </c>
      <c r="L214" s="5">
        <v>-1</v>
      </c>
      <c r="M214" t="s">
        <v>910</v>
      </c>
      <c r="N214" t="s">
        <v>911</v>
      </c>
      <c r="O214" t="s">
        <v>47</v>
      </c>
      <c r="R214" t="b">
        <v>1</v>
      </c>
      <c r="S214" t="b">
        <v>1</v>
      </c>
      <c r="T214" t="b">
        <v>1</v>
      </c>
      <c r="U214" t="b">
        <v>1</v>
      </c>
    </row>
    <row r="215" spans="1:21" x14ac:dyDescent="0.25">
      <c r="H215" s="1" t="s">
        <v>918</v>
      </c>
      <c r="I215" s="5" t="s">
        <v>51</v>
      </c>
      <c r="J215" s="1" t="s">
        <v>919</v>
      </c>
      <c r="K215" s="5">
        <v>-1</v>
      </c>
      <c r="L215" s="1">
        <v>2</v>
      </c>
      <c r="M215" t="s">
        <v>910</v>
      </c>
      <c r="N215" t="s">
        <v>47</v>
      </c>
      <c r="O215" t="s">
        <v>928</v>
      </c>
      <c r="P215">
        <v>79.099999999999994</v>
      </c>
      <c r="Q215" t="s">
        <v>1202</v>
      </c>
      <c r="T215" t="b">
        <v>1</v>
      </c>
      <c r="U215" t="b">
        <v>1</v>
      </c>
    </row>
    <row r="216" spans="1:21" x14ac:dyDescent="0.25">
      <c r="H216" s="1" t="s">
        <v>921</v>
      </c>
      <c r="I216" s="1" t="s">
        <v>921</v>
      </c>
      <c r="J216" s="1" t="s">
        <v>922</v>
      </c>
      <c r="K216" s="1">
        <v>2</v>
      </c>
      <c r="L216" s="1">
        <v>2</v>
      </c>
      <c r="M216" t="s">
        <v>910</v>
      </c>
      <c r="N216" t="s">
        <v>911</v>
      </c>
      <c r="O216" t="s">
        <v>928</v>
      </c>
      <c r="P216">
        <v>8.6999999999999993</v>
      </c>
      <c r="T216" t="b">
        <v>1</v>
      </c>
    </row>
    <row r="217" spans="1:21" x14ac:dyDescent="0.25">
      <c r="A217" t="s">
        <v>441</v>
      </c>
      <c r="B217" s="1" t="s">
        <v>929</v>
      </c>
      <c r="C217" t="s">
        <v>442</v>
      </c>
      <c r="D217" s="11" t="s">
        <v>929</v>
      </c>
      <c r="E217" s="11" t="s">
        <v>929</v>
      </c>
      <c r="F217" s="11">
        <v>1</v>
      </c>
      <c r="G217" s="11">
        <v>1</v>
      </c>
      <c r="H217" s="1" t="s">
        <v>930</v>
      </c>
      <c r="I217" s="11" t="s">
        <v>930</v>
      </c>
      <c r="J217" s="11" t="s">
        <v>931</v>
      </c>
      <c r="K217" s="11">
        <v>1</v>
      </c>
      <c r="L217" s="11">
        <v>1</v>
      </c>
      <c r="M217" t="s">
        <v>479</v>
      </c>
      <c r="N217" t="s">
        <v>480</v>
      </c>
      <c r="O217" t="s">
        <v>932</v>
      </c>
      <c r="P217">
        <v>38.299999999999997</v>
      </c>
      <c r="Q217" t="s">
        <v>1203</v>
      </c>
    </row>
    <row r="218" spans="1:21" x14ac:dyDescent="0.25">
      <c r="H218" s="1" t="s">
        <v>933</v>
      </c>
      <c r="I218" s="11" t="s">
        <v>933</v>
      </c>
      <c r="J218" s="11" t="s">
        <v>934</v>
      </c>
      <c r="K218" s="11">
        <v>1</v>
      </c>
      <c r="L218" s="11">
        <v>1</v>
      </c>
      <c r="M218" t="s">
        <v>479</v>
      </c>
      <c r="N218" t="s">
        <v>480</v>
      </c>
      <c r="O218" t="s">
        <v>935</v>
      </c>
      <c r="P218">
        <v>91.3</v>
      </c>
      <c r="Q218" t="s">
        <v>1203</v>
      </c>
    </row>
    <row r="219" spans="1:21" x14ac:dyDescent="0.25">
      <c r="H219" s="1" t="s">
        <v>936</v>
      </c>
      <c r="I219" s="5" t="s">
        <v>51</v>
      </c>
      <c r="J219" s="1" t="s">
        <v>937</v>
      </c>
      <c r="K219" s="5">
        <v>-1</v>
      </c>
      <c r="L219" s="1">
        <v>2</v>
      </c>
      <c r="M219" t="s">
        <v>479</v>
      </c>
      <c r="N219" t="s">
        <v>47</v>
      </c>
      <c r="O219" t="s">
        <v>938</v>
      </c>
      <c r="P219">
        <v>2.7</v>
      </c>
      <c r="Q219" t="s">
        <v>1172</v>
      </c>
    </row>
    <row r="220" spans="1:21" x14ac:dyDescent="0.25">
      <c r="H220" s="1" t="s">
        <v>939</v>
      </c>
      <c r="I220" s="5" t="s">
        <v>51</v>
      </c>
      <c r="J220" s="1" t="s">
        <v>940</v>
      </c>
      <c r="K220" s="5">
        <v>-1</v>
      </c>
      <c r="L220" s="1">
        <v>2</v>
      </c>
      <c r="M220" t="s">
        <v>479</v>
      </c>
      <c r="N220" t="s">
        <v>47</v>
      </c>
      <c r="O220" t="s">
        <v>938</v>
      </c>
      <c r="P220">
        <v>2</v>
      </c>
      <c r="Q220" t="s">
        <v>1172</v>
      </c>
    </row>
    <row r="221" spans="1:21" x14ac:dyDescent="0.25">
      <c r="H221" s="1" t="s">
        <v>941</v>
      </c>
      <c r="I221" s="11" t="s">
        <v>941</v>
      </c>
      <c r="J221" s="10" t="s">
        <v>942</v>
      </c>
      <c r="K221" s="11">
        <v>1</v>
      </c>
      <c r="L221" s="10">
        <v>2</v>
      </c>
      <c r="M221" t="s">
        <v>479</v>
      </c>
      <c r="N221" t="s">
        <v>480</v>
      </c>
      <c r="O221" t="s">
        <v>943</v>
      </c>
      <c r="P221">
        <v>1.2</v>
      </c>
      <c r="Q221" t="s">
        <v>1204</v>
      </c>
    </row>
    <row r="222" spans="1:21" x14ac:dyDescent="0.25">
      <c r="H222" s="9" t="s">
        <v>1205</v>
      </c>
      <c r="I222" t="s">
        <v>51</v>
      </c>
      <c r="J222" s="9" t="s">
        <v>944</v>
      </c>
      <c r="K222">
        <v>0</v>
      </c>
      <c r="L222" s="9">
        <v>-2</v>
      </c>
      <c r="M222" t="s">
        <v>479</v>
      </c>
      <c r="N222" t="s">
        <v>47</v>
      </c>
      <c r="O222" t="s">
        <v>945</v>
      </c>
      <c r="P222">
        <v>8.6</v>
      </c>
      <c r="Q222" t="s">
        <v>1206</v>
      </c>
    </row>
    <row r="223" spans="1:21" x14ac:dyDescent="0.25">
      <c r="A223" t="s">
        <v>441</v>
      </c>
      <c r="B223" s="1" t="s">
        <v>929</v>
      </c>
      <c r="C223" t="s">
        <v>55</v>
      </c>
      <c r="D223" s="1" t="s">
        <v>929</v>
      </c>
      <c r="E223" s="5" t="s">
        <v>51</v>
      </c>
      <c r="F223" s="1">
        <v>2</v>
      </c>
      <c r="G223" s="5">
        <v>-1</v>
      </c>
      <c r="M223" t="s">
        <v>479</v>
      </c>
      <c r="N223" t="s">
        <v>714</v>
      </c>
      <c r="O223" t="s">
        <v>47</v>
      </c>
      <c r="R223" t="b">
        <v>1</v>
      </c>
      <c r="S223" t="b">
        <v>1</v>
      </c>
    </row>
    <row r="224" spans="1:21" x14ac:dyDescent="0.25">
      <c r="A224" t="s">
        <v>441</v>
      </c>
      <c r="B224" s="1" t="s">
        <v>946</v>
      </c>
      <c r="C224" t="s">
        <v>442</v>
      </c>
      <c r="D224" s="1" t="s">
        <v>946</v>
      </c>
      <c r="E224" s="1" t="s">
        <v>946</v>
      </c>
      <c r="F224" s="1">
        <v>2</v>
      </c>
      <c r="G224" s="1">
        <v>2</v>
      </c>
      <c r="H224" s="1" t="s">
        <v>947</v>
      </c>
      <c r="I224" s="1" t="s">
        <v>947</v>
      </c>
      <c r="J224" s="1" t="s">
        <v>948</v>
      </c>
      <c r="K224" s="1">
        <v>2</v>
      </c>
      <c r="L224" s="1">
        <v>2</v>
      </c>
      <c r="M224" t="s">
        <v>463</v>
      </c>
      <c r="N224" t="s">
        <v>949</v>
      </c>
      <c r="O224" t="s">
        <v>950</v>
      </c>
      <c r="P224">
        <v>87.6</v>
      </c>
    </row>
    <row r="225" spans="1:21" x14ac:dyDescent="0.25">
      <c r="H225" s="1" t="s">
        <v>951</v>
      </c>
      <c r="I225" s="1" t="s">
        <v>951</v>
      </c>
      <c r="J225" s="5" t="s">
        <v>51</v>
      </c>
      <c r="K225" s="1">
        <v>2</v>
      </c>
      <c r="L225" s="5">
        <v>-1</v>
      </c>
      <c r="M225" t="s">
        <v>463</v>
      </c>
      <c r="N225" t="s">
        <v>949</v>
      </c>
      <c r="O225" t="s">
        <v>47</v>
      </c>
      <c r="U225" t="b">
        <v>1</v>
      </c>
    </row>
    <row r="226" spans="1:21" x14ac:dyDescent="0.25">
      <c r="H226" s="1" t="s">
        <v>952</v>
      </c>
      <c r="I226" s="1" t="s">
        <v>952</v>
      </c>
      <c r="J226" s="5" t="s">
        <v>51</v>
      </c>
      <c r="K226" s="1">
        <v>2</v>
      </c>
      <c r="L226" s="5">
        <v>-1</v>
      </c>
      <c r="M226" t="s">
        <v>463</v>
      </c>
      <c r="N226" t="s">
        <v>949</v>
      </c>
      <c r="O226" t="s">
        <v>47</v>
      </c>
    </row>
    <row r="227" spans="1:21" x14ac:dyDescent="0.25">
      <c r="H227" s="1" t="s">
        <v>953</v>
      </c>
      <c r="I227" s="1" t="s">
        <v>953</v>
      </c>
      <c r="J227" s="5" t="s">
        <v>51</v>
      </c>
      <c r="K227" s="1">
        <v>2</v>
      </c>
      <c r="L227" s="5">
        <v>-1</v>
      </c>
      <c r="M227" t="s">
        <v>463</v>
      </c>
      <c r="N227" t="s">
        <v>949</v>
      </c>
      <c r="O227" t="s">
        <v>47</v>
      </c>
    </row>
    <row r="228" spans="1:21" x14ac:dyDescent="0.25">
      <c r="H228" s="1" t="s">
        <v>954</v>
      </c>
      <c r="I228" s="5" t="s">
        <v>51</v>
      </c>
      <c r="J228" s="1" t="s">
        <v>955</v>
      </c>
      <c r="K228" s="5">
        <v>-1</v>
      </c>
      <c r="L228" s="1">
        <v>2</v>
      </c>
      <c r="M228" t="s">
        <v>463</v>
      </c>
      <c r="N228" t="s">
        <v>47</v>
      </c>
      <c r="O228" t="s">
        <v>956</v>
      </c>
      <c r="P228">
        <v>63.7</v>
      </c>
      <c r="Q228" t="s">
        <v>1172</v>
      </c>
    </row>
    <row r="229" spans="1:21" x14ac:dyDescent="0.25">
      <c r="H229" s="1" t="s">
        <v>957</v>
      </c>
      <c r="I229" s="1" t="s">
        <v>957</v>
      </c>
      <c r="J229" s="1" t="s">
        <v>958</v>
      </c>
      <c r="K229" s="1">
        <v>2</v>
      </c>
      <c r="L229" s="1">
        <v>2</v>
      </c>
      <c r="M229" t="s">
        <v>463</v>
      </c>
      <c r="N229" t="s">
        <v>949</v>
      </c>
      <c r="O229" t="s">
        <v>950</v>
      </c>
      <c r="P229">
        <v>7.7</v>
      </c>
    </row>
    <row r="230" spans="1:21" x14ac:dyDescent="0.25">
      <c r="H230" s="1" t="s">
        <v>959</v>
      </c>
      <c r="I230" s="5" t="s">
        <v>51</v>
      </c>
      <c r="J230" s="1" t="s">
        <v>960</v>
      </c>
      <c r="K230" s="5">
        <v>-1</v>
      </c>
      <c r="L230" s="1">
        <v>2</v>
      </c>
      <c r="M230" t="s">
        <v>463</v>
      </c>
      <c r="N230" t="s">
        <v>47</v>
      </c>
      <c r="O230" t="s">
        <v>956</v>
      </c>
      <c r="P230">
        <v>21.4</v>
      </c>
      <c r="Q230" t="s">
        <v>1172</v>
      </c>
    </row>
    <row r="231" spans="1:21" x14ac:dyDescent="0.25">
      <c r="H231" s="1" t="s">
        <v>961</v>
      </c>
      <c r="I231" s="5" t="s">
        <v>51</v>
      </c>
      <c r="J231" s="1" t="s">
        <v>962</v>
      </c>
      <c r="K231" s="5">
        <v>-1</v>
      </c>
      <c r="L231" s="1">
        <v>2</v>
      </c>
      <c r="M231" t="s">
        <v>463</v>
      </c>
      <c r="N231" t="s">
        <v>47</v>
      </c>
      <c r="O231" t="s">
        <v>956</v>
      </c>
      <c r="P231">
        <v>6.5</v>
      </c>
      <c r="Q231" t="s">
        <v>1172</v>
      </c>
    </row>
    <row r="232" spans="1:21" x14ac:dyDescent="0.25">
      <c r="H232" s="1" t="s">
        <v>963</v>
      </c>
      <c r="I232" s="1" t="s">
        <v>963</v>
      </c>
      <c r="J232" s="1" t="s">
        <v>964</v>
      </c>
      <c r="K232" s="1">
        <v>2</v>
      </c>
      <c r="L232" s="1">
        <v>2</v>
      </c>
      <c r="M232" t="s">
        <v>463</v>
      </c>
      <c r="N232" t="s">
        <v>949</v>
      </c>
      <c r="O232" t="s">
        <v>950</v>
      </c>
      <c r="P232">
        <v>1.6</v>
      </c>
    </row>
    <row r="233" spans="1:21" x14ac:dyDescent="0.25">
      <c r="A233" t="s">
        <v>441</v>
      </c>
      <c r="B233" s="1" t="s">
        <v>946</v>
      </c>
      <c r="C233" t="s">
        <v>55</v>
      </c>
      <c r="D233" s="1" t="s">
        <v>946</v>
      </c>
      <c r="E233" s="1" t="s">
        <v>946</v>
      </c>
      <c r="F233" s="1">
        <v>2</v>
      </c>
      <c r="G233" s="1">
        <v>2</v>
      </c>
      <c r="H233" s="1" t="s">
        <v>947</v>
      </c>
      <c r="I233" s="5" t="s">
        <v>51</v>
      </c>
      <c r="J233" s="1" t="s">
        <v>948</v>
      </c>
      <c r="K233" s="5">
        <v>-1</v>
      </c>
      <c r="L233" s="1">
        <v>2</v>
      </c>
      <c r="M233" t="s">
        <v>463</v>
      </c>
      <c r="N233" t="s">
        <v>47</v>
      </c>
      <c r="O233" t="s">
        <v>965</v>
      </c>
      <c r="P233">
        <v>23.2</v>
      </c>
      <c r="Q233" t="s">
        <v>1207</v>
      </c>
      <c r="R233" t="b">
        <v>1</v>
      </c>
      <c r="S233" t="b">
        <v>1</v>
      </c>
      <c r="T233" t="b">
        <v>1</v>
      </c>
      <c r="U233" t="b">
        <v>1</v>
      </c>
    </row>
    <row r="234" spans="1:21" x14ac:dyDescent="0.25">
      <c r="H234" s="1" t="s">
        <v>951</v>
      </c>
      <c r="I234" s="5" t="s">
        <v>51</v>
      </c>
      <c r="J234" s="1" t="s">
        <v>966</v>
      </c>
      <c r="K234" s="5">
        <v>-1</v>
      </c>
      <c r="L234" s="1">
        <v>2</v>
      </c>
      <c r="M234" t="s">
        <v>463</v>
      </c>
      <c r="N234" t="s">
        <v>47</v>
      </c>
      <c r="O234" t="s">
        <v>965</v>
      </c>
      <c r="P234">
        <v>23.2</v>
      </c>
      <c r="Q234" t="s">
        <v>1208</v>
      </c>
      <c r="T234" t="b">
        <v>1</v>
      </c>
    </row>
    <row r="235" spans="1:21" x14ac:dyDescent="0.25">
      <c r="H235" s="5" t="s">
        <v>967</v>
      </c>
      <c r="I235" t="s">
        <v>51</v>
      </c>
      <c r="J235" s="5" t="s">
        <v>968</v>
      </c>
      <c r="K235">
        <v>0</v>
      </c>
      <c r="L235" s="5">
        <v>-2</v>
      </c>
      <c r="M235" t="s">
        <v>47</v>
      </c>
      <c r="N235" t="s">
        <v>47</v>
      </c>
      <c r="O235" t="s">
        <v>965</v>
      </c>
      <c r="P235">
        <v>30.3</v>
      </c>
      <c r="Q235" t="s">
        <v>1209</v>
      </c>
    </row>
    <row r="236" spans="1:21" x14ac:dyDescent="0.25">
      <c r="A236" t="s">
        <v>441</v>
      </c>
      <c r="B236" s="1" t="s">
        <v>969</v>
      </c>
      <c r="C236" t="s">
        <v>442</v>
      </c>
      <c r="D236" s="1" t="s">
        <v>969</v>
      </c>
      <c r="E236" s="1" t="s">
        <v>969</v>
      </c>
      <c r="F236" s="1">
        <v>2</v>
      </c>
      <c r="G236" s="1">
        <v>2</v>
      </c>
      <c r="H236" s="1" t="s">
        <v>970</v>
      </c>
      <c r="I236" s="1" t="s">
        <v>970</v>
      </c>
      <c r="J236" s="1" t="s">
        <v>971</v>
      </c>
      <c r="K236" s="1">
        <v>2</v>
      </c>
      <c r="L236" s="1">
        <v>2</v>
      </c>
      <c r="M236" t="s">
        <v>467</v>
      </c>
      <c r="N236" t="s">
        <v>820</v>
      </c>
      <c r="O236" t="s">
        <v>972</v>
      </c>
      <c r="P236">
        <v>17.7</v>
      </c>
    </row>
    <row r="237" spans="1:21" x14ac:dyDescent="0.25">
      <c r="H237" s="1" t="s">
        <v>973</v>
      </c>
      <c r="I237" s="1" t="s">
        <v>973</v>
      </c>
      <c r="J237" s="1" t="s">
        <v>974</v>
      </c>
      <c r="K237" s="1">
        <v>2</v>
      </c>
      <c r="L237" s="1">
        <v>2</v>
      </c>
      <c r="M237" t="s">
        <v>467</v>
      </c>
      <c r="N237" t="s">
        <v>820</v>
      </c>
      <c r="O237" t="s">
        <v>972</v>
      </c>
      <c r="P237">
        <v>80.3</v>
      </c>
    </row>
    <row r="238" spans="1:21" x14ac:dyDescent="0.25">
      <c r="H238" s="1" t="s">
        <v>975</v>
      </c>
      <c r="I238" s="1" t="s">
        <v>975</v>
      </c>
      <c r="J238" s="1" t="s">
        <v>976</v>
      </c>
      <c r="K238" s="1">
        <v>2</v>
      </c>
      <c r="L238" s="1">
        <v>2</v>
      </c>
      <c r="M238" t="s">
        <v>467</v>
      </c>
      <c r="N238" t="s">
        <v>820</v>
      </c>
      <c r="O238" t="s">
        <v>972</v>
      </c>
      <c r="P238">
        <v>2</v>
      </c>
    </row>
    <row r="239" spans="1:21" x14ac:dyDescent="0.25">
      <c r="A239" t="s">
        <v>441</v>
      </c>
      <c r="B239" s="1" t="s">
        <v>977</v>
      </c>
      <c r="C239" t="s">
        <v>55</v>
      </c>
      <c r="D239" t="s">
        <v>978</v>
      </c>
      <c r="E239" t="s">
        <v>51</v>
      </c>
      <c r="F239">
        <v>0</v>
      </c>
      <c r="G239">
        <v>0</v>
      </c>
      <c r="M239" t="s">
        <v>979</v>
      </c>
      <c r="N239" t="s">
        <v>980</v>
      </c>
      <c r="O239" t="s">
        <v>47</v>
      </c>
      <c r="Q239" t="s">
        <v>74</v>
      </c>
    </row>
    <row r="240" spans="1:21" x14ac:dyDescent="0.25">
      <c r="A240" t="s">
        <v>441</v>
      </c>
      <c r="B240" s="1" t="s">
        <v>981</v>
      </c>
      <c r="C240" t="s">
        <v>442</v>
      </c>
      <c r="D240" t="s">
        <v>982</v>
      </c>
      <c r="E240" t="s">
        <v>51</v>
      </c>
      <c r="F240">
        <v>0</v>
      </c>
      <c r="G240">
        <v>0</v>
      </c>
      <c r="M240" t="s">
        <v>983</v>
      </c>
      <c r="N240" t="s">
        <v>984</v>
      </c>
      <c r="O240" t="s">
        <v>47</v>
      </c>
      <c r="Q240" t="s">
        <v>74</v>
      </c>
    </row>
    <row r="241" spans="1:19" x14ac:dyDescent="0.25">
      <c r="A241" t="s">
        <v>441</v>
      </c>
      <c r="B241" s="1" t="s">
        <v>985</v>
      </c>
      <c r="C241" t="s">
        <v>442</v>
      </c>
      <c r="D241" t="s">
        <v>986</v>
      </c>
      <c r="E241" t="s">
        <v>51</v>
      </c>
      <c r="F241">
        <v>0</v>
      </c>
      <c r="G241">
        <v>0</v>
      </c>
      <c r="M241" t="s">
        <v>612</v>
      </c>
      <c r="N241" t="s">
        <v>874</v>
      </c>
      <c r="O241" t="s">
        <v>47</v>
      </c>
      <c r="Q241" t="s">
        <v>74</v>
      </c>
    </row>
    <row r="242" spans="1:19" x14ac:dyDescent="0.25">
      <c r="A242" t="s">
        <v>441</v>
      </c>
      <c r="B242" s="1" t="s">
        <v>985</v>
      </c>
      <c r="C242" t="s">
        <v>55</v>
      </c>
      <c r="D242" t="s">
        <v>986</v>
      </c>
      <c r="E242" t="s">
        <v>51</v>
      </c>
      <c r="F242">
        <v>0</v>
      </c>
      <c r="G242">
        <v>0</v>
      </c>
      <c r="M242" t="s">
        <v>612</v>
      </c>
      <c r="N242" t="s">
        <v>874</v>
      </c>
      <c r="O242" t="s">
        <v>47</v>
      </c>
      <c r="Q242" t="s">
        <v>74</v>
      </c>
      <c r="R242" t="b">
        <v>1</v>
      </c>
      <c r="S242" t="b">
        <v>1</v>
      </c>
    </row>
    <row r="243" spans="1:19" x14ac:dyDescent="0.25">
      <c r="A243" t="s">
        <v>441</v>
      </c>
      <c r="B243" s="1" t="s">
        <v>987</v>
      </c>
      <c r="C243" t="s">
        <v>442</v>
      </c>
      <c r="D243" s="1" t="s">
        <v>987</v>
      </c>
      <c r="E243" s="1" t="s">
        <v>987</v>
      </c>
      <c r="F243" s="1">
        <v>2</v>
      </c>
      <c r="G243" s="1">
        <v>2</v>
      </c>
      <c r="H243" s="1" t="s">
        <v>988</v>
      </c>
      <c r="I243" s="1" t="s">
        <v>988</v>
      </c>
      <c r="J243" s="1" t="s">
        <v>989</v>
      </c>
      <c r="K243" s="1">
        <v>2</v>
      </c>
      <c r="L243" s="1">
        <v>2</v>
      </c>
      <c r="M243" t="s">
        <v>990</v>
      </c>
      <c r="N243" t="s">
        <v>991</v>
      </c>
      <c r="O243" t="s">
        <v>992</v>
      </c>
      <c r="P243">
        <v>98.6</v>
      </c>
    </row>
    <row r="244" spans="1:19" x14ac:dyDescent="0.25">
      <c r="H244" s="1" t="s">
        <v>993</v>
      </c>
      <c r="I244" s="1" t="s">
        <v>993</v>
      </c>
      <c r="J244" s="1" t="s">
        <v>994</v>
      </c>
      <c r="K244" s="1">
        <v>2</v>
      </c>
      <c r="L244" s="1">
        <v>2</v>
      </c>
      <c r="M244" t="s">
        <v>990</v>
      </c>
      <c r="N244" t="s">
        <v>991</v>
      </c>
      <c r="O244" t="s">
        <v>992</v>
      </c>
      <c r="P244">
        <v>1</v>
      </c>
    </row>
    <row r="245" spans="1:19" x14ac:dyDescent="0.25">
      <c r="H245" s="1" t="s">
        <v>995</v>
      </c>
      <c r="I245" s="1" t="s">
        <v>995</v>
      </c>
      <c r="J245" s="5" t="s">
        <v>51</v>
      </c>
      <c r="K245" s="1">
        <v>2</v>
      </c>
      <c r="L245" s="5">
        <v>-1</v>
      </c>
      <c r="M245" t="s">
        <v>990</v>
      </c>
      <c r="N245" t="s">
        <v>991</v>
      </c>
      <c r="O245" t="s">
        <v>47</v>
      </c>
    </row>
    <row r="246" spans="1:19" x14ac:dyDescent="0.25">
      <c r="H246" s="1" t="s">
        <v>996</v>
      </c>
      <c r="I246" s="5" t="s">
        <v>51</v>
      </c>
      <c r="J246" s="1" t="s">
        <v>997</v>
      </c>
      <c r="K246" s="5">
        <v>-1</v>
      </c>
      <c r="L246" s="1">
        <v>2</v>
      </c>
      <c r="M246" t="s">
        <v>990</v>
      </c>
      <c r="N246" t="s">
        <v>47</v>
      </c>
      <c r="O246" t="s">
        <v>992</v>
      </c>
      <c r="P246">
        <v>0.2</v>
      </c>
      <c r="Q246" t="s">
        <v>1172</v>
      </c>
    </row>
    <row r="247" spans="1:19" x14ac:dyDescent="0.25">
      <c r="A247" t="s">
        <v>441</v>
      </c>
      <c r="B247" s="1" t="s">
        <v>998</v>
      </c>
      <c r="C247" t="s">
        <v>55</v>
      </c>
      <c r="D247" t="s">
        <v>987</v>
      </c>
      <c r="E247" t="s">
        <v>51</v>
      </c>
      <c r="F247">
        <v>0</v>
      </c>
      <c r="G247">
        <v>0</v>
      </c>
      <c r="M247" t="s">
        <v>990</v>
      </c>
      <c r="N247" t="s">
        <v>501</v>
      </c>
      <c r="O247" t="s">
        <v>47</v>
      </c>
      <c r="Q247" t="s">
        <v>74</v>
      </c>
      <c r="R247" t="b">
        <v>1</v>
      </c>
      <c r="S247" t="b">
        <v>1</v>
      </c>
    </row>
    <row r="248" spans="1:19" x14ac:dyDescent="0.25">
      <c r="A248" t="s">
        <v>441</v>
      </c>
      <c r="B248" s="1" t="s">
        <v>999</v>
      </c>
      <c r="C248" t="s">
        <v>442</v>
      </c>
      <c r="D248" s="1" t="s">
        <v>999</v>
      </c>
      <c r="E248" s="1" t="s">
        <v>999</v>
      </c>
      <c r="F248" s="1">
        <v>2</v>
      </c>
      <c r="G248" s="1">
        <v>2</v>
      </c>
      <c r="H248" s="1" t="s">
        <v>1000</v>
      </c>
      <c r="I248" s="1" t="s">
        <v>1000</v>
      </c>
      <c r="J248" s="1" t="s">
        <v>1001</v>
      </c>
      <c r="K248" s="1">
        <v>2</v>
      </c>
      <c r="L248" s="1">
        <v>2</v>
      </c>
      <c r="M248" t="s">
        <v>835</v>
      </c>
      <c r="N248" t="s">
        <v>893</v>
      </c>
      <c r="O248" t="s">
        <v>1002</v>
      </c>
      <c r="P248">
        <v>95.3</v>
      </c>
    </row>
    <row r="249" spans="1:19" x14ac:dyDescent="0.25">
      <c r="H249" s="1" t="s">
        <v>1003</v>
      </c>
      <c r="I249" s="1" t="s">
        <v>1003</v>
      </c>
      <c r="J249" s="5" t="s">
        <v>51</v>
      </c>
      <c r="K249" s="1">
        <v>2</v>
      </c>
      <c r="L249" s="5">
        <v>-1</v>
      </c>
      <c r="M249" t="s">
        <v>835</v>
      </c>
      <c r="N249" t="s">
        <v>893</v>
      </c>
      <c r="O249" t="s">
        <v>47</v>
      </c>
    </row>
    <row r="250" spans="1:19" x14ac:dyDescent="0.25">
      <c r="H250" s="1" t="s">
        <v>1004</v>
      </c>
      <c r="I250" s="5" t="s">
        <v>51</v>
      </c>
      <c r="J250" s="1" t="s">
        <v>1005</v>
      </c>
      <c r="K250" s="5">
        <v>-1</v>
      </c>
      <c r="L250" s="1">
        <v>2</v>
      </c>
      <c r="M250" t="s">
        <v>835</v>
      </c>
      <c r="N250" t="s">
        <v>47</v>
      </c>
      <c r="O250" t="s">
        <v>1002</v>
      </c>
      <c r="P250">
        <v>1.1000000000000001</v>
      </c>
      <c r="Q250" t="s">
        <v>1172</v>
      </c>
    </row>
    <row r="251" spans="1:19" x14ac:dyDescent="0.25">
      <c r="H251" s="1" t="s">
        <v>1006</v>
      </c>
      <c r="I251" s="1" t="s">
        <v>1006</v>
      </c>
      <c r="J251" s="5" t="s">
        <v>51</v>
      </c>
      <c r="K251" s="1">
        <v>2</v>
      </c>
      <c r="L251" s="5">
        <v>-1</v>
      </c>
      <c r="M251" t="s">
        <v>835</v>
      </c>
      <c r="N251" t="s">
        <v>893</v>
      </c>
      <c r="O251" t="s">
        <v>47</v>
      </c>
    </row>
    <row r="252" spans="1:19" x14ac:dyDescent="0.25">
      <c r="H252" s="1" t="s">
        <v>1007</v>
      </c>
      <c r="I252" s="5" t="s">
        <v>51</v>
      </c>
      <c r="J252" s="1" t="s">
        <v>1008</v>
      </c>
      <c r="K252" s="5">
        <v>-1</v>
      </c>
      <c r="L252" s="1">
        <v>2</v>
      </c>
      <c r="M252" t="s">
        <v>835</v>
      </c>
      <c r="N252" t="s">
        <v>47</v>
      </c>
      <c r="O252" t="s">
        <v>1002</v>
      </c>
      <c r="P252">
        <v>1.3</v>
      </c>
      <c r="Q252" t="s">
        <v>1172</v>
      </c>
    </row>
    <row r="253" spans="1:19" x14ac:dyDescent="0.25">
      <c r="A253" t="s">
        <v>441</v>
      </c>
      <c r="B253" s="1" t="s">
        <v>1009</v>
      </c>
      <c r="C253" t="s">
        <v>55</v>
      </c>
      <c r="D253" t="s">
        <v>999</v>
      </c>
      <c r="E253" t="s">
        <v>51</v>
      </c>
      <c r="F253">
        <v>0</v>
      </c>
      <c r="G253">
        <v>0</v>
      </c>
      <c r="M253" t="s">
        <v>835</v>
      </c>
      <c r="N253" t="s">
        <v>1010</v>
      </c>
      <c r="O253" t="s">
        <v>47</v>
      </c>
      <c r="Q253" t="s">
        <v>74</v>
      </c>
      <c r="R253" t="b">
        <v>1</v>
      </c>
      <c r="S253" t="b">
        <v>1</v>
      </c>
    </row>
    <row r="254" spans="1:19" x14ac:dyDescent="0.25">
      <c r="A254" t="s">
        <v>441</v>
      </c>
      <c r="B254" s="1" t="s">
        <v>1011</v>
      </c>
      <c r="C254" t="s">
        <v>442</v>
      </c>
      <c r="D254" s="1" t="s">
        <v>1011</v>
      </c>
      <c r="E254" s="1" t="s">
        <v>1011</v>
      </c>
      <c r="F254" s="1">
        <v>2</v>
      </c>
      <c r="G254" s="1">
        <v>2</v>
      </c>
      <c r="H254" s="1" t="s">
        <v>1012</v>
      </c>
      <c r="I254" s="1" t="s">
        <v>1012</v>
      </c>
      <c r="J254" s="1" t="s">
        <v>1013</v>
      </c>
      <c r="K254" s="1">
        <v>2</v>
      </c>
      <c r="L254" s="1">
        <v>2</v>
      </c>
      <c r="M254" t="s">
        <v>910</v>
      </c>
      <c r="N254" t="s">
        <v>1014</v>
      </c>
      <c r="O254" t="s">
        <v>1015</v>
      </c>
      <c r="P254">
        <v>97.8</v>
      </c>
    </row>
    <row r="255" spans="1:19" x14ac:dyDescent="0.25">
      <c r="H255" s="1" t="s">
        <v>1016</v>
      </c>
      <c r="I255" s="1" t="s">
        <v>1016</v>
      </c>
      <c r="J255" s="1" t="s">
        <v>1017</v>
      </c>
      <c r="K255" s="1">
        <v>2</v>
      </c>
      <c r="L255" s="1">
        <v>2</v>
      </c>
      <c r="M255" t="s">
        <v>910</v>
      </c>
      <c r="N255" t="s">
        <v>1014</v>
      </c>
      <c r="O255" t="s">
        <v>1015</v>
      </c>
      <c r="P255">
        <v>1</v>
      </c>
    </row>
    <row r="256" spans="1:19" x14ac:dyDescent="0.25">
      <c r="H256" s="1" t="s">
        <v>1018</v>
      </c>
      <c r="I256" s="5" t="s">
        <v>51</v>
      </c>
      <c r="J256" s="1" t="s">
        <v>1019</v>
      </c>
      <c r="K256" s="5">
        <v>-1</v>
      </c>
      <c r="L256" s="1">
        <v>2</v>
      </c>
      <c r="M256" t="s">
        <v>910</v>
      </c>
      <c r="N256" t="s">
        <v>47</v>
      </c>
      <c r="O256" t="s">
        <v>1015</v>
      </c>
      <c r="P256">
        <v>0.7</v>
      </c>
      <c r="Q256" t="s">
        <v>1172</v>
      </c>
    </row>
    <row r="257" spans="1:21" x14ac:dyDescent="0.25">
      <c r="H257" s="1" t="s">
        <v>1020</v>
      </c>
      <c r="I257" s="1" t="s">
        <v>1020</v>
      </c>
      <c r="J257" s="5" t="s">
        <v>51</v>
      </c>
      <c r="K257" s="1">
        <v>2</v>
      </c>
      <c r="L257" s="5">
        <v>-1</v>
      </c>
      <c r="M257" t="s">
        <v>910</v>
      </c>
      <c r="N257" t="s">
        <v>1014</v>
      </c>
      <c r="O257" t="s">
        <v>47</v>
      </c>
    </row>
    <row r="258" spans="1:21" x14ac:dyDescent="0.25">
      <c r="A258" t="s">
        <v>441</v>
      </c>
      <c r="B258" s="1" t="s">
        <v>1021</v>
      </c>
      <c r="C258" t="s">
        <v>55</v>
      </c>
      <c r="D258" t="s">
        <v>1011</v>
      </c>
      <c r="E258" t="s">
        <v>51</v>
      </c>
      <c r="F258">
        <v>0</v>
      </c>
      <c r="G258">
        <v>0</v>
      </c>
      <c r="M258" t="s">
        <v>910</v>
      </c>
      <c r="N258" t="s">
        <v>589</v>
      </c>
      <c r="O258" t="s">
        <v>47</v>
      </c>
      <c r="Q258" t="s">
        <v>74</v>
      </c>
      <c r="R258" t="b">
        <v>1</v>
      </c>
      <c r="S258" t="b">
        <v>1</v>
      </c>
    </row>
    <row r="259" spans="1:21" x14ac:dyDescent="0.25">
      <c r="A259" t="s">
        <v>441</v>
      </c>
      <c r="B259" s="1" t="s">
        <v>1022</v>
      </c>
      <c r="C259" t="s">
        <v>442</v>
      </c>
      <c r="D259" s="1" t="s">
        <v>1022</v>
      </c>
      <c r="E259" s="1" t="s">
        <v>1022</v>
      </c>
      <c r="F259" s="1">
        <v>2</v>
      </c>
      <c r="G259" s="1">
        <v>2</v>
      </c>
      <c r="H259" s="1" t="s">
        <v>1023</v>
      </c>
      <c r="I259" s="1" t="s">
        <v>1023</v>
      </c>
      <c r="J259" s="1" t="s">
        <v>1024</v>
      </c>
      <c r="K259" s="1">
        <v>2</v>
      </c>
      <c r="L259" s="1">
        <v>2</v>
      </c>
      <c r="M259" t="s">
        <v>479</v>
      </c>
      <c r="N259" t="s">
        <v>1025</v>
      </c>
      <c r="O259" t="s">
        <v>1026</v>
      </c>
      <c r="P259">
        <v>76.599999999999994</v>
      </c>
    </row>
    <row r="260" spans="1:21" x14ac:dyDescent="0.25">
      <c r="H260" s="1" t="s">
        <v>1027</v>
      </c>
      <c r="I260" s="1" t="s">
        <v>1027</v>
      </c>
      <c r="J260" s="1" t="s">
        <v>1028</v>
      </c>
      <c r="K260" s="1">
        <v>2</v>
      </c>
      <c r="L260" s="1">
        <v>2</v>
      </c>
      <c r="M260" t="s">
        <v>479</v>
      </c>
      <c r="N260" t="s">
        <v>1025</v>
      </c>
      <c r="O260" t="s">
        <v>1026</v>
      </c>
      <c r="P260">
        <v>3.5</v>
      </c>
    </row>
    <row r="261" spans="1:21" x14ac:dyDescent="0.25">
      <c r="H261" s="1" t="s">
        <v>1029</v>
      </c>
      <c r="I261" s="1" t="s">
        <v>1029</v>
      </c>
      <c r="J261" s="1" t="s">
        <v>1030</v>
      </c>
      <c r="K261" s="1">
        <v>2</v>
      </c>
      <c r="L261" s="1">
        <v>2</v>
      </c>
      <c r="M261" t="s">
        <v>479</v>
      </c>
      <c r="N261" t="s">
        <v>1025</v>
      </c>
      <c r="O261" t="s">
        <v>1031</v>
      </c>
      <c r="P261">
        <v>97.5</v>
      </c>
    </row>
    <row r="262" spans="1:21" x14ac:dyDescent="0.25">
      <c r="H262" s="1" t="s">
        <v>1032</v>
      </c>
      <c r="I262" s="5" t="s">
        <v>51</v>
      </c>
      <c r="J262" s="1" t="s">
        <v>1033</v>
      </c>
      <c r="K262" s="5">
        <v>-1</v>
      </c>
      <c r="L262" s="1">
        <v>2</v>
      </c>
      <c r="M262" t="s">
        <v>479</v>
      </c>
      <c r="N262" t="s">
        <v>47</v>
      </c>
      <c r="O262" t="s">
        <v>1034</v>
      </c>
      <c r="P262">
        <v>1.4</v>
      </c>
      <c r="Q262" t="s">
        <v>1172</v>
      </c>
    </row>
    <row r="263" spans="1:21" x14ac:dyDescent="0.25">
      <c r="H263" s="1" t="s">
        <v>1035</v>
      </c>
      <c r="I263" s="5" t="s">
        <v>51</v>
      </c>
      <c r="J263" s="1" t="s">
        <v>1036</v>
      </c>
      <c r="K263" s="5">
        <v>-1</v>
      </c>
      <c r="L263" s="1">
        <v>2</v>
      </c>
      <c r="M263" t="s">
        <v>479</v>
      </c>
      <c r="N263" t="s">
        <v>47</v>
      </c>
      <c r="O263" t="s">
        <v>1034</v>
      </c>
      <c r="P263">
        <v>0.6</v>
      </c>
      <c r="Q263" t="s">
        <v>1172</v>
      </c>
    </row>
    <row r="264" spans="1:21" x14ac:dyDescent="0.25">
      <c r="A264" t="s">
        <v>441</v>
      </c>
      <c r="B264" s="1" t="s">
        <v>1037</v>
      </c>
      <c r="C264" t="s">
        <v>55</v>
      </c>
      <c r="D264" t="s">
        <v>1022</v>
      </c>
      <c r="E264" t="s">
        <v>51</v>
      </c>
      <c r="F264">
        <v>0</v>
      </c>
      <c r="G264">
        <v>0</v>
      </c>
      <c r="M264" t="s">
        <v>479</v>
      </c>
      <c r="N264" t="s">
        <v>1038</v>
      </c>
      <c r="O264" t="s">
        <v>47</v>
      </c>
      <c r="Q264" t="s">
        <v>74</v>
      </c>
      <c r="R264" t="b">
        <v>1</v>
      </c>
      <c r="S264" t="b">
        <v>1</v>
      </c>
    </row>
    <row r="265" spans="1:21" x14ac:dyDescent="0.25">
      <c r="A265" t="s">
        <v>441</v>
      </c>
      <c r="B265" s="1" t="s">
        <v>1039</v>
      </c>
      <c r="C265" t="s">
        <v>442</v>
      </c>
      <c r="D265" s="1" t="s">
        <v>1039</v>
      </c>
      <c r="E265" s="1" t="s">
        <v>1039</v>
      </c>
      <c r="F265" s="1">
        <v>2</v>
      </c>
      <c r="G265" s="1">
        <v>2</v>
      </c>
      <c r="H265" s="1" t="s">
        <v>1040</v>
      </c>
      <c r="I265" s="1" t="s">
        <v>1040</v>
      </c>
      <c r="J265" s="1" t="s">
        <v>1041</v>
      </c>
      <c r="K265" s="1">
        <v>2</v>
      </c>
      <c r="L265" s="1">
        <v>2</v>
      </c>
      <c r="M265" t="s">
        <v>550</v>
      </c>
      <c r="N265" t="s">
        <v>1042</v>
      </c>
      <c r="O265" t="s">
        <v>1043</v>
      </c>
      <c r="P265">
        <v>98.6</v>
      </c>
    </row>
    <row r="266" spans="1:21" x14ac:dyDescent="0.25">
      <c r="H266" s="1" t="s">
        <v>1044</v>
      </c>
      <c r="I266" s="5" t="s">
        <v>51</v>
      </c>
      <c r="J266" s="1" t="s">
        <v>1045</v>
      </c>
      <c r="K266" s="5">
        <v>-1</v>
      </c>
      <c r="L266" s="1">
        <v>2</v>
      </c>
      <c r="M266" t="s">
        <v>550</v>
      </c>
      <c r="N266" t="s">
        <v>47</v>
      </c>
      <c r="O266" t="s">
        <v>1043</v>
      </c>
      <c r="P266">
        <v>1</v>
      </c>
      <c r="Q266" t="s">
        <v>1172</v>
      </c>
    </row>
    <row r="267" spans="1:21" x14ac:dyDescent="0.25">
      <c r="H267" s="1" t="s">
        <v>1046</v>
      </c>
      <c r="I267" s="5" t="s">
        <v>51</v>
      </c>
      <c r="J267" s="1" t="s">
        <v>1047</v>
      </c>
      <c r="K267" s="5">
        <v>-1</v>
      </c>
      <c r="L267" s="1">
        <v>2</v>
      </c>
      <c r="M267" t="s">
        <v>550</v>
      </c>
      <c r="N267" t="s">
        <v>47</v>
      </c>
      <c r="O267" t="s">
        <v>1043</v>
      </c>
      <c r="P267">
        <v>0.4</v>
      </c>
      <c r="Q267" t="s">
        <v>1210</v>
      </c>
    </row>
    <row r="268" spans="1:21" x14ac:dyDescent="0.25">
      <c r="A268" t="s">
        <v>441</v>
      </c>
      <c r="B268" s="1" t="s">
        <v>1048</v>
      </c>
      <c r="C268" t="s">
        <v>55</v>
      </c>
      <c r="D268" t="s">
        <v>1039</v>
      </c>
      <c r="E268" t="s">
        <v>51</v>
      </c>
      <c r="F268">
        <v>0</v>
      </c>
      <c r="G268">
        <v>0</v>
      </c>
      <c r="M268" t="s">
        <v>550</v>
      </c>
      <c r="N268" t="s">
        <v>1049</v>
      </c>
      <c r="O268" t="s">
        <v>47</v>
      </c>
      <c r="Q268" t="s">
        <v>74</v>
      </c>
      <c r="R268" t="b">
        <v>1</v>
      </c>
      <c r="S268" t="b">
        <v>1</v>
      </c>
    </row>
    <row r="269" spans="1:21" x14ac:dyDescent="0.25">
      <c r="A269" t="s">
        <v>441</v>
      </c>
      <c r="B269" s="1" t="s">
        <v>1050</v>
      </c>
      <c r="C269" t="s">
        <v>442</v>
      </c>
      <c r="D269" s="1" t="s">
        <v>1050</v>
      </c>
      <c r="E269" s="1" t="s">
        <v>1050</v>
      </c>
      <c r="F269" s="1">
        <v>2</v>
      </c>
      <c r="G269" s="1">
        <v>2</v>
      </c>
      <c r="H269" s="1" t="s">
        <v>1051</v>
      </c>
      <c r="I269" s="1" t="s">
        <v>1051</v>
      </c>
      <c r="J269" s="1" t="s">
        <v>1052</v>
      </c>
      <c r="K269" s="1">
        <v>2</v>
      </c>
      <c r="L269" s="1">
        <v>2</v>
      </c>
      <c r="M269" t="s">
        <v>554</v>
      </c>
      <c r="N269" t="s">
        <v>1053</v>
      </c>
      <c r="O269" t="s">
        <v>1054</v>
      </c>
      <c r="P269">
        <v>97.3</v>
      </c>
    </row>
    <row r="270" spans="1:21" x14ac:dyDescent="0.25">
      <c r="H270" s="1" t="s">
        <v>1055</v>
      </c>
      <c r="I270" s="1" t="s">
        <v>1055</v>
      </c>
      <c r="J270" s="1" t="s">
        <v>1056</v>
      </c>
      <c r="K270" s="1">
        <v>2</v>
      </c>
      <c r="L270" s="1">
        <v>2</v>
      </c>
      <c r="M270" t="s">
        <v>554</v>
      </c>
      <c r="N270" t="s">
        <v>1053</v>
      </c>
      <c r="O270" t="s">
        <v>1054</v>
      </c>
      <c r="P270">
        <v>1.4</v>
      </c>
    </row>
    <row r="271" spans="1:21" x14ac:dyDescent="0.25">
      <c r="H271" s="1" t="s">
        <v>1057</v>
      </c>
      <c r="I271" s="5" t="s">
        <v>51</v>
      </c>
      <c r="J271" s="1" t="s">
        <v>1058</v>
      </c>
      <c r="K271" s="5">
        <v>-1</v>
      </c>
      <c r="L271" s="1">
        <v>2</v>
      </c>
      <c r="M271" t="s">
        <v>554</v>
      </c>
      <c r="N271" t="s">
        <v>47</v>
      </c>
      <c r="O271" t="s">
        <v>1054</v>
      </c>
      <c r="P271">
        <v>0.6</v>
      </c>
      <c r="Q271" t="s">
        <v>1172</v>
      </c>
    </row>
    <row r="272" spans="1:21" x14ac:dyDescent="0.25">
      <c r="A272" t="s">
        <v>441</v>
      </c>
      <c r="B272" s="1" t="s">
        <v>1050</v>
      </c>
      <c r="C272" t="s">
        <v>55</v>
      </c>
      <c r="D272" s="1" t="s">
        <v>1050</v>
      </c>
      <c r="E272" s="1" t="s">
        <v>1050</v>
      </c>
      <c r="F272" s="1">
        <v>2</v>
      </c>
      <c r="G272" s="1">
        <v>2</v>
      </c>
      <c r="H272" s="1" t="s">
        <v>1051</v>
      </c>
      <c r="I272" s="1" t="s">
        <v>1051</v>
      </c>
      <c r="J272" s="1" t="s">
        <v>1052</v>
      </c>
      <c r="K272" s="1">
        <v>2</v>
      </c>
      <c r="L272" s="1">
        <v>2</v>
      </c>
      <c r="M272" t="s">
        <v>554</v>
      </c>
      <c r="N272" t="s">
        <v>1053</v>
      </c>
      <c r="O272" t="s">
        <v>1059</v>
      </c>
      <c r="P272">
        <v>95.5</v>
      </c>
      <c r="R272" t="b">
        <v>1</v>
      </c>
      <c r="S272" t="b">
        <v>1</v>
      </c>
      <c r="T272" t="b">
        <v>1</v>
      </c>
      <c r="U272" t="b">
        <v>1</v>
      </c>
    </row>
    <row r="273" spans="1:19" x14ac:dyDescent="0.25">
      <c r="H273" s="1" t="s">
        <v>1060</v>
      </c>
      <c r="I273" s="5" t="s">
        <v>51</v>
      </c>
      <c r="J273" s="1" t="s">
        <v>1061</v>
      </c>
      <c r="K273" s="5">
        <v>-1</v>
      </c>
      <c r="L273" s="1">
        <v>2</v>
      </c>
      <c r="M273" t="s">
        <v>554</v>
      </c>
      <c r="N273" t="s">
        <v>47</v>
      </c>
      <c r="O273" t="s">
        <v>1062</v>
      </c>
      <c r="P273">
        <v>0.9</v>
      </c>
      <c r="Q273" t="s">
        <v>1172</v>
      </c>
    </row>
    <row r="274" spans="1:19" x14ac:dyDescent="0.25">
      <c r="A274" t="s">
        <v>441</v>
      </c>
      <c r="B274" s="1" t="s">
        <v>1063</v>
      </c>
      <c r="C274" t="s">
        <v>442</v>
      </c>
      <c r="D274" t="s">
        <v>1064</v>
      </c>
      <c r="E274" t="s">
        <v>51</v>
      </c>
      <c r="F274">
        <v>0</v>
      </c>
      <c r="G274">
        <v>0</v>
      </c>
      <c r="M274" t="s">
        <v>1065</v>
      </c>
      <c r="N274" t="s">
        <v>1066</v>
      </c>
      <c r="O274" t="s">
        <v>47</v>
      </c>
      <c r="Q274" t="s">
        <v>74</v>
      </c>
    </row>
    <row r="275" spans="1:19" x14ac:dyDescent="0.25">
      <c r="A275" t="s">
        <v>441</v>
      </c>
      <c r="B275" s="1" t="s">
        <v>1067</v>
      </c>
      <c r="C275" t="s">
        <v>442</v>
      </c>
      <c r="D275" t="s">
        <v>1068</v>
      </c>
      <c r="E275" t="s">
        <v>51</v>
      </c>
      <c r="F275">
        <v>0</v>
      </c>
      <c r="G275">
        <v>0</v>
      </c>
      <c r="M275" t="s">
        <v>518</v>
      </c>
      <c r="N275" t="s">
        <v>501</v>
      </c>
      <c r="O275" t="s">
        <v>47</v>
      </c>
      <c r="Q275" t="s">
        <v>74</v>
      </c>
    </row>
    <row r="276" spans="1:19" x14ac:dyDescent="0.25">
      <c r="A276" t="s">
        <v>441</v>
      </c>
      <c r="B276" s="1" t="s">
        <v>1067</v>
      </c>
      <c r="C276" t="s">
        <v>55</v>
      </c>
      <c r="D276" t="s">
        <v>1068</v>
      </c>
      <c r="E276" t="s">
        <v>51</v>
      </c>
      <c r="F276">
        <v>0</v>
      </c>
      <c r="G276">
        <v>0</v>
      </c>
      <c r="M276" t="s">
        <v>518</v>
      </c>
      <c r="N276" t="s">
        <v>832</v>
      </c>
      <c r="O276" t="s">
        <v>47</v>
      </c>
      <c r="Q276" t="s">
        <v>74</v>
      </c>
      <c r="R276" t="b">
        <v>1</v>
      </c>
      <c r="S276" t="b">
        <v>1</v>
      </c>
    </row>
    <row r="277" spans="1:19" x14ac:dyDescent="0.25">
      <c r="A277" t="s">
        <v>441</v>
      </c>
      <c r="B277" s="1" t="s">
        <v>1069</v>
      </c>
      <c r="C277" t="s">
        <v>442</v>
      </c>
      <c r="D277" t="s">
        <v>1070</v>
      </c>
      <c r="E277" t="s">
        <v>51</v>
      </c>
      <c r="F277">
        <v>0</v>
      </c>
      <c r="G277">
        <v>0</v>
      </c>
      <c r="M277" t="s">
        <v>835</v>
      </c>
      <c r="N277" t="s">
        <v>1010</v>
      </c>
      <c r="O277" t="s">
        <v>47</v>
      </c>
      <c r="Q277" t="s">
        <v>74</v>
      </c>
    </row>
    <row r="278" spans="1:19" x14ac:dyDescent="0.25">
      <c r="A278" t="s">
        <v>441</v>
      </c>
      <c r="B278" s="1" t="s">
        <v>1069</v>
      </c>
      <c r="C278" t="s">
        <v>55</v>
      </c>
      <c r="D278" t="s">
        <v>1070</v>
      </c>
      <c r="E278" t="s">
        <v>51</v>
      </c>
      <c r="F278">
        <v>0</v>
      </c>
      <c r="G278">
        <v>0</v>
      </c>
      <c r="M278" t="s">
        <v>835</v>
      </c>
      <c r="N278" t="s">
        <v>1010</v>
      </c>
      <c r="O278" t="s">
        <v>47</v>
      </c>
      <c r="Q278" t="s">
        <v>74</v>
      </c>
      <c r="R278" t="b">
        <v>1</v>
      </c>
      <c r="S278" t="b">
        <v>1</v>
      </c>
    </row>
    <row r="279" spans="1:19" x14ac:dyDescent="0.25">
      <c r="A279" t="s">
        <v>441</v>
      </c>
      <c r="B279" s="1" t="s">
        <v>1071</v>
      </c>
      <c r="C279" t="s">
        <v>442</v>
      </c>
      <c r="D279" s="1" t="s">
        <v>1071</v>
      </c>
      <c r="E279" s="1" t="s">
        <v>1071</v>
      </c>
      <c r="F279" s="1">
        <v>2</v>
      </c>
      <c r="G279" s="1">
        <v>2</v>
      </c>
      <c r="H279" s="1" t="s">
        <v>1072</v>
      </c>
      <c r="I279" s="1" t="s">
        <v>1072</v>
      </c>
      <c r="J279" s="5" t="s">
        <v>51</v>
      </c>
      <c r="K279" s="1">
        <v>2</v>
      </c>
      <c r="L279" s="5">
        <v>-1</v>
      </c>
      <c r="M279" t="s">
        <v>534</v>
      </c>
      <c r="N279" t="s">
        <v>1073</v>
      </c>
      <c r="O279" t="s">
        <v>47</v>
      </c>
    </row>
    <row r="280" spans="1:19" x14ac:dyDescent="0.25">
      <c r="H280" s="1" t="s">
        <v>1074</v>
      </c>
      <c r="I280" s="1" t="s">
        <v>1074</v>
      </c>
      <c r="J280" s="5" t="s">
        <v>51</v>
      </c>
      <c r="K280" s="1">
        <v>2</v>
      </c>
      <c r="L280" s="5">
        <v>-1</v>
      </c>
      <c r="M280" t="s">
        <v>534</v>
      </c>
      <c r="N280" t="s">
        <v>1073</v>
      </c>
      <c r="O280" t="s">
        <v>47</v>
      </c>
    </row>
    <row r="281" spans="1:19" x14ac:dyDescent="0.25">
      <c r="H281" s="1" t="s">
        <v>1075</v>
      </c>
      <c r="I281" s="5" t="s">
        <v>51</v>
      </c>
      <c r="J281" s="1" t="s">
        <v>1076</v>
      </c>
      <c r="K281" s="5">
        <v>-1</v>
      </c>
      <c r="L281" s="1">
        <v>2</v>
      </c>
      <c r="M281" t="s">
        <v>534</v>
      </c>
      <c r="N281" t="s">
        <v>47</v>
      </c>
      <c r="O281" t="s">
        <v>1077</v>
      </c>
      <c r="P281">
        <v>100</v>
      </c>
      <c r="Q281" t="s">
        <v>1172</v>
      </c>
    </row>
    <row r="282" spans="1:19" x14ac:dyDescent="0.25">
      <c r="A282" t="s">
        <v>441</v>
      </c>
      <c r="B282" s="1" t="s">
        <v>1078</v>
      </c>
      <c r="C282" t="s">
        <v>55</v>
      </c>
      <c r="D282" t="s">
        <v>1071</v>
      </c>
      <c r="E282" t="s">
        <v>51</v>
      </c>
      <c r="F282">
        <v>0</v>
      </c>
      <c r="G282">
        <v>0</v>
      </c>
      <c r="M282" t="s">
        <v>534</v>
      </c>
      <c r="N282" t="s">
        <v>711</v>
      </c>
      <c r="O282" t="s">
        <v>47</v>
      </c>
      <c r="Q282" t="s">
        <v>74</v>
      </c>
      <c r="R282" t="b">
        <v>1</v>
      </c>
      <c r="S282" t="b">
        <v>1</v>
      </c>
    </row>
    <row r="283" spans="1:19" x14ac:dyDescent="0.25">
      <c r="A283" t="s">
        <v>441</v>
      </c>
      <c r="B283" s="1" t="s">
        <v>1079</v>
      </c>
      <c r="C283" t="s">
        <v>442</v>
      </c>
      <c r="D283" s="1" t="s">
        <v>1079</v>
      </c>
      <c r="E283" s="1" t="s">
        <v>1079</v>
      </c>
      <c r="F283" s="1">
        <v>2</v>
      </c>
      <c r="G283" s="1">
        <v>2</v>
      </c>
      <c r="H283" s="1" t="s">
        <v>1080</v>
      </c>
      <c r="I283" s="1" t="s">
        <v>1080</v>
      </c>
      <c r="J283" s="5" t="s">
        <v>51</v>
      </c>
      <c r="K283" s="1">
        <v>2</v>
      </c>
      <c r="L283" s="5">
        <v>-1</v>
      </c>
      <c r="M283" t="s">
        <v>479</v>
      </c>
      <c r="N283" t="s">
        <v>1081</v>
      </c>
      <c r="O283" t="s">
        <v>47</v>
      </c>
    </row>
    <row r="284" spans="1:19" x14ac:dyDescent="0.25">
      <c r="H284" s="1" t="s">
        <v>1082</v>
      </c>
      <c r="I284" s="1" t="s">
        <v>1082</v>
      </c>
      <c r="J284" s="5" t="s">
        <v>51</v>
      </c>
      <c r="K284" s="1">
        <v>2</v>
      </c>
      <c r="L284" s="5">
        <v>-1</v>
      </c>
      <c r="M284" t="s">
        <v>479</v>
      </c>
      <c r="N284" t="s">
        <v>1081</v>
      </c>
      <c r="O284" t="s">
        <v>47</v>
      </c>
    </row>
    <row r="285" spans="1:19" x14ac:dyDescent="0.25">
      <c r="H285" s="1" t="s">
        <v>1083</v>
      </c>
      <c r="I285" s="5" t="s">
        <v>51</v>
      </c>
      <c r="J285" s="1" t="s">
        <v>1084</v>
      </c>
      <c r="K285" s="5">
        <v>-1</v>
      </c>
      <c r="L285" s="1">
        <v>2</v>
      </c>
      <c r="M285" t="s">
        <v>479</v>
      </c>
      <c r="N285" t="s">
        <v>47</v>
      </c>
      <c r="O285" t="s">
        <v>1085</v>
      </c>
      <c r="P285">
        <v>48.2</v>
      </c>
      <c r="Q285" t="s">
        <v>1172</v>
      </c>
    </row>
    <row r="286" spans="1:19" x14ac:dyDescent="0.25">
      <c r="H286" s="1" t="s">
        <v>1086</v>
      </c>
      <c r="I286" s="5" t="s">
        <v>51</v>
      </c>
      <c r="J286" s="1" t="s">
        <v>1087</v>
      </c>
      <c r="K286" s="5">
        <v>-1</v>
      </c>
      <c r="L286" s="1">
        <v>2</v>
      </c>
      <c r="M286" t="s">
        <v>479</v>
      </c>
      <c r="N286" t="s">
        <v>47</v>
      </c>
      <c r="O286" t="s">
        <v>1085</v>
      </c>
      <c r="P286">
        <v>16.8</v>
      </c>
      <c r="Q286" t="s">
        <v>1172</v>
      </c>
    </row>
    <row r="287" spans="1:19" x14ac:dyDescent="0.25">
      <c r="H287" s="1" t="s">
        <v>1088</v>
      </c>
      <c r="I287" s="5" t="s">
        <v>51</v>
      </c>
      <c r="J287" s="1" t="s">
        <v>1089</v>
      </c>
      <c r="K287" s="5">
        <v>-1</v>
      </c>
      <c r="L287" s="1">
        <v>2</v>
      </c>
      <c r="M287" t="s">
        <v>479</v>
      </c>
      <c r="N287" t="s">
        <v>47</v>
      </c>
      <c r="O287" t="s">
        <v>1085</v>
      </c>
      <c r="P287">
        <v>27.8</v>
      </c>
      <c r="Q287" t="s">
        <v>1172</v>
      </c>
    </row>
    <row r="288" spans="1:19" x14ac:dyDescent="0.25">
      <c r="A288" t="s">
        <v>441</v>
      </c>
      <c r="B288" s="1" t="s">
        <v>1090</v>
      </c>
      <c r="C288" t="s">
        <v>442</v>
      </c>
      <c r="D288" t="s">
        <v>1091</v>
      </c>
      <c r="E288" t="s">
        <v>51</v>
      </c>
      <c r="F288">
        <v>0</v>
      </c>
      <c r="G288">
        <v>0</v>
      </c>
      <c r="M288" t="s">
        <v>550</v>
      </c>
      <c r="N288" t="s">
        <v>474</v>
      </c>
      <c r="O288" t="s">
        <v>47</v>
      </c>
      <c r="Q288" t="s">
        <v>74</v>
      </c>
    </row>
    <row r="289" spans="1:19" x14ac:dyDescent="0.25">
      <c r="A289" t="s">
        <v>441</v>
      </c>
      <c r="B289" s="1" t="s">
        <v>1090</v>
      </c>
      <c r="C289" t="s">
        <v>55</v>
      </c>
      <c r="D289" t="s">
        <v>1091</v>
      </c>
      <c r="E289" t="s">
        <v>51</v>
      </c>
      <c r="F289">
        <v>0</v>
      </c>
      <c r="G289">
        <v>0</v>
      </c>
      <c r="M289" t="s">
        <v>550</v>
      </c>
      <c r="N289" t="s">
        <v>1049</v>
      </c>
      <c r="O289" t="s">
        <v>47</v>
      </c>
      <c r="Q289" t="s">
        <v>74</v>
      </c>
      <c r="R289" t="b">
        <v>1</v>
      </c>
      <c r="S289" t="b">
        <v>1</v>
      </c>
    </row>
    <row r="290" spans="1:19" x14ac:dyDescent="0.25">
      <c r="A290" t="s">
        <v>441</v>
      </c>
      <c r="B290" s="1" t="s">
        <v>1092</v>
      </c>
      <c r="C290" t="s">
        <v>442</v>
      </c>
      <c r="D290" t="s">
        <v>1093</v>
      </c>
      <c r="E290" t="s">
        <v>51</v>
      </c>
      <c r="F290">
        <v>0</v>
      </c>
      <c r="G290">
        <v>0</v>
      </c>
      <c r="M290" t="s">
        <v>1094</v>
      </c>
      <c r="N290" t="s">
        <v>464</v>
      </c>
      <c r="O290" t="s">
        <v>47</v>
      </c>
      <c r="Q290" t="s">
        <v>74</v>
      </c>
    </row>
    <row r="291" spans="1:19" x14ac:dyDescent="0.25">
      <c r="A291" t="s">
        <v>441</v>
      </c>
      <c r="B291" s="1" t="s">
        <v>1092</v>
      </c>
      <c r="C291" t="s">
        <v>55</v>
      </c>
      <c r="D291" t="s">
        <v>1093</v>
      </c>
      <c r="E291" t="s">
        <v>51</v>
      </c>
      <c r="F291">
        <v>0</v>
      </c>
      <c r="G291">
        <v>0</v>
      </c>
      <c r="M291" t="s">
        <v>1094</v>
      </c>
      <c r="N291" t="s">
        <v>464</v>
      </c>
      <c r="O291" t="s">
        <v>47</v>
      </c>
      <c r="Q291" t="s">
        <v>74</v>
      </c>
      <c r="R291" t="b">
        <v>1</v>
      </c>
      <c r="S291" t="b">
        <v>1</v>
      </c>
    </row>
    <row r="292" spans="1:19" x14ac:dyDescent="0.25">
      <c r="A292" t="s">
        <v>441</v>
      </c>
      <c r="B292" s="1" t="s">
        <v>1095</v>
      </c>
      <c r="C292" t="s">
        <v>442</v>
      </c>
      <c r="D292" s="5" t="s">
        <v>51</v>
      </c>
      <c r="E292" s="1" t="s">
        <v>1095</v>
      </c>
      <c r="F292" s="5">
        <v>-1</v>
      </c>
      <c r="G292" s="1">
        <v>2</v>
      </c>
      <c r="H292" s="1" t="s">
        <v>1096</v>
      </c>
      <c r="I292" s="5" t="s">
        <v>51</v>
      </c>
      <c r="J292" s="1" t="s">
        <v>1097</v>
      </c>
      <c r="K292" s="5">
        <v>-1</v>
      </c>
      <c r="L292" s="1">
        <v>2</v>
      </c>
      <c r="M292" t="s">
        <v>467</v>
      </c>
      <c r="N292" t="s">
        <v>47</v>
      </c>
      <c r="O292" t="s">
        <v>1098</v>
      </c>
      <c r="P292">
        <v>82.7</v>
      </c>
      <c r="Q292" t="s">
        <v>1211</v>
      </c>
    </row>
    <row r="293" spans="1:19" x14ac:dyDescent="0.25">
      <c r="H293" s="1" t="s">
        <v>1099</v>
      </c>
      <c r="I293" s="5" t="s">
        <v>51</v>
      </c>
      <c r="J293" s="1" t="s">
        <v>1100</v>
      </c>
      <c r="K293" s="5">
        <v>-1</v>
      </c>
      <c r="L293" s="1">
        <v>2</v>
      </c>
      <c r="M293" t="s">
        <v>467</v>
      </c>
      <c r="N293" t="s">
        <v>47</v>
      </c>
      <c r="O293" t="s">
        <v>1098</v>
      </c>
      <c r="P293">
        <v>12.8</v>
      </c>
      <c r="Q293" t="s">
        <v>1211</v>
      </c>
    </row>
    <row r="294" spans="1:19" x14ac:dyDescent="0.25">
      <c r="H294" s="1" t="s">
        <v>1101</v>
      </c>
      <c r="I294" s="5" t="s">
        <v>51</v>
      </c>
      <c r="J294" s="1" t="s">
        <v>1102</v>
      </c>
      <c r="K294" s="5">
        <v>-1</v>
      </c>
      <c r="L294" s="1">
        <v>2</v>
      </c>
      <c r="M294" t="s">
        <v>467</v>
      </c>
      <c r="N294" t="s">
        <v>47</v>
      </c>
      <c r="O294" t="s">
        <v>1098</v>
      </c>
      <c r="P294">
        <v>1.5</v>
      </c>
      <c r="Q294" t="s">
        <v>1211</v>
      </c>
    </row>
    <row r="295" spans="1:19" x14ac:dyDescent="0.25">
      <c r="A295" t="s">
        <v>441</v>
      </c>
      <c r="B295" s="1" t="s">
        <v>1103</v>
      </c>
      <c r="C295" t="s">
        <v>55</v>
      </c>
      <c r="D295" t="s">
        <v>1095</v>
      </c>
      <c r="E295" t="s">
        <v>51</v>
      </c>
      <c r="F295">
        <v>0</v>
      </c>
      <c r="G295">
        <v>0</v>
      </c>
      <c r="M295" t="s">
        <v>467</v>
      </c>
      <c r="N295" t="s">
        <v>468</v>
      </c>
      <c r="O295" t="s">
        <v>47</v>
      </c>
      <c r="Q295" t="s">
        <v>74</v>
      </c>
      <c r="R295" t="b">
        <v>1</v>
      </c>
      <c r="S295" t="b">
        <v>1</v>
      </c>
    </row>
    <row r="296" spans="1:19" x14ac:dyDescent="0.25">
      <c r="A296" t="s">
        <v>441</v>
      </c>
      <c r="B296" s="5" t="s">
        <v>1104</v>
      </c>
      <c r="C296" t="s">
        <v>55</v>
      </c>
      <c r="D296" s="5" t="s">
        <v>1105</v>
      </c>
      <c r="E296" t="s">
        <v>51</v>
      </c>
      <c r="F296" s="5">
        <v>-2</v>
      </c>
      <c r="G296">
        <v>0</v>
      </c>
      <c r="M296" t="s">
        <v>47</v>
      </c>
      <c r="N296" t="s">
        <v>47</v>
      </c>
      <c r="O296" t="s">
        <v>47</v>
      </c>
    </row>
    <row r="297" spans="1:19" x14ac:dyDescent="0.25">
      <c r="A297" t="s">
        <v>441</v>
      </c>
      <c r="B297" s="1" t="s">
        <v>1106</v>
      </c>
      <c r="C297" t="s">
        <v>442</v>
      </c>
      <c r="D297" s="1" t="s">
        <v>1106</v>
      </c>
      <c r="E297" s="1" t="s">
        <v>1106</v>
      </c>
      <c r="F297" s="1">
        <v>2</v>
      </c>
      <c r="G297" s="1">
        <v>2</v>
      </c>
      <c r="H297" s="1" t="s">
        <v>1107</v>
      </c>
      <c r="I297" s="1" t="s">
        <v>1107</v>
      </c>
      <c r="J297" s="1" t="s">
        <v>1108</v>
      </c>
      <c r="K297" s="1">
        <v>2</v>
      </c>
      <c r="L297" s="1">
        <v>2</v>
      </c>
      <c r="M297" t="s">
        <v>1094</v>
      </c>
      <c r="N297" t="s">
        <v>811</v>
      </c>
      <c r="O297" t="s">
        <v>1109</v>
      </c>
      <c r="P297">
        <v>91.8</v>
      </c>
    </row>
    <row r="298" spans="1:19" x14ac:dyDescent="0.25">
      <c r="H298" s="1" t="s">
        <v>1110</v>
      </c>
      <c r="I298" s="1" t="s">
        <v>1110</v>
      </c>
      <c r="J298" s="5" t="s">
        <v>51</v>
      </c>
      <c r="K298" s="1">
        <v>2</v>
      </c>
      <c r="L298" s="5">
        <v>-1</v>
      </c>
      <c r="M298" t="s">
        <v>1094</v>
      </c>
      <c r="N298" t="s">
        <v>811</v>
      </c>
      <c r="O298" t="s">
        <v>47</v>
      </c>
    </row>
    <row r="299" spans="1:19" x14ac:dyDescent="0.25">
      <c r="H299" s="5" t="s">
        <v>1111</v>
      </c>
      <c r="I299" t="s">
        <v>51</v>
      </c>
      <c r="J299" s="5" t="s">
        <v>1112</v>
      </c>
      <c r="K299">
        <v>0</v>
      </c>
      <c r="L299" s="5">
        <v>-2</v>
      </c>
      <c r="M299" t="s">
        <v>47</v>
      </c>
      <c r="N299" t="s">
        <v>47</v>
      </c>
      <c r="O299" t="s">
        <v>1109</v>
      </c>
      <c r="P299">
        <v>8.1999999999999993</v>
      </c>
      <c r="Q299" t="s">
        <v>1212</v>
      </c>
    </row>
    <row r="300" spans="1:19" x14ac:dyDescent="0.25">
      <c r="A300" t="s">
        <v>441</v>
      </c>
      <c r="B300" s="1" t="s">
        <v>1113</v>
      </c>
      <c r="C300" t="s">
        <v>442</v>
      </c>
      <c r="D300" t="s">
        <v>1114</v>
      </c>
      <c r="E300" t="s">
        <v>51</v>
      </c>
      <c r="F300">
        <v>0</v>
      </c>
      <c r="G300">
        <v>0</v>
      </c>
      <c r="M300" t="s">
        <v>467</v>
      </c>
      <c r="N300" t="s">
        <v>1115</v>
      </c>
      <c r="O300" t="s">
        <v>47</v>
      </c>
      <c r="Q300" t="s">
        <v>74</v>
      </c>
    </row>
    <row r="301" spans="1:19" x14ac:dyDescent="0.25">
      <c r="A301" t="s">
        <v>441</v>
      </c>
      <c r="B301" s="1" t="s">
        <v>1113</v>
      </c>
      <c r="C301" t="s">
        <v>55</v>
      </c>
      <c r="D301" t="s">
        <v>1114</v>
      </c>
      <c r="E301" t="s">
        <v>51</v>
      </c>
      <c r="F301">
        <v>0</v>
      </c>
      <c r="G301">
        <v>0</v>
      </c>
      <c r="M301" t="s">
        <v>467</v>
      </c>
      <c r="N301" t="s">
        <v>1115</v>
      </c>
      <c r="O301" t="s">
        <v>47</v>
      </c>
      <c r="Q301" t="s">
        <v>74</v>
      </c>
      <c r="R301" t="b">
        <v>1</v>
      </c>
      <c r="S301" t="b">
        <v>1</v>
      </c>
    </row>
    <row r="302" spans="1:19" x14ac:dyDescent="0.25">
      <c r="A302" t="s">
        <v>441</v>
      </c>
      <c r="B302" s="1" t="s">
        <v>1116</v>
      </c>
      <c r="C302" t="s">
        <v>55</v>
      </c>
      <c r="D302" t="s">
        <v>1117</v>
      </c>
      <c r="E302" t="s">
        <v>51</v>
      </c>
      <c r="F302">
        <v>0</v>
      </c>
      <c r="G302">
        <v>0</v>
      </c>
      <c r="M302" t="s">
        <v>1118</v>
      </c>
      <c r="N302" t="s">
        <v>1066</v>
      </c>
      <c r="O302" t="s">
        <v>47</v>
      </c>
      <c r="Q302" t="s">
        <v>74</v>
      </c>
    </row>
    <row r="305" spans="1:11" ht="15.75" x14ac:dyDescent="0.25">
      <c r="A305" s="3" t="s">
        <v>17</v>
      </c>
      <c r="H305" s="3" t="s">
        <v>18</v>
      </c>
    </row>
    <row r="306" spans="1:11" x14ac:dyDescent="0.25">
      <c r="A306" s="4" t="s">
        <v>19</v>
      </c>
      <c r="F306">
        <f>COUNTIFS(B2:B302,"&lt;&gt;*_*",B2:B302,"&lt;&gt;")</f>
        <v>54</v>
      </c>
      <c r="H306" s="4" t="s">
        <v>19</v>
      </c>
      <c r="K306">
        <f>COUNTIFS(B2:B302,"&lt;&gt;*_*",B2:B302,"&lt;&gt;",R2:R302,"&lt;&gt;TRUE")</f>
        <v>43</v>
      </c>
    </row>
    <row r="307" spans="1:11" x14ac:dyDescent="0.25">
      <c r="A307" s="4" t="s">
        <v>20</v>
      </c>
      <c r="F307">
        <f>COUNTIFS(F2:F302,"&gt;0")</f>
        <v>52</v>
      </c>
      <c r="H307" s="4" t="s">
        <v>20</v>
      </c>
      <c r="K307">
        <f>COUNTIFS(F2:F302,"&gt;0",R2:R302,"&lt;&gt;TRUE")</f>
        <v>41</v>
      </c>
    </row>
    <row r="308" spans="1:11" x14ac:dyDescent="0.25">
      <c r="A308" s="4" t="s">
        <v>21</v>
      </c>
      <c r="F308">
        <f>COUNTIFS(G2:G302,"&gt;0")</f>
        <v>45</v>
      </c>
      <c r="H308" s="4" t="s">
        <v>21</v>
      </c>
      <c r="K308">
        <f>COUNTIFS(G2:G302,"&gt;0",S2:S302,"&lt;&gt;TRUE")</f>
        <v>39</v>
      </c>
    </row>
    <row r="309" spans="1:11" x14ac:dyDescent="0.25">
      <c r="A309" s="4" t="s">
        <v>22</v>
      </c>
      <c r="F309">
        <f>COUNTIFS(F2:F302,"&lt;&gt;-1",F2:F302,"&lt;&gt;0",F2:F302,"&lt;2")</f>
        <v>5</v>
      </c>
      <c r="H309" s="4" t="s">
        <v>22</v>
      </c>
      <c r="K309">
        <f>COUNTIFS(F2:F302,"&lt;&gt;-1",F2:F302,"&lt;&gt;0",F2:F302,"&lt;2",R2:R302,"&lt;&gt;TRUE")</f>
        <v>5</v>
      </c>
    </row>
    <row r="310" spans="1:11" x14ac:dyDescent="0.25">
      <c r="A310" s="4" t="s">
        <v>23</v>
      </c>
      <c r="F310">
        <f>COUNTIFS(G2:G302,"&lt;&gt;-1",G2:G302,"&lt;&gt;0",G2:G302,"&lt;2")</f>
        <v>10</v>
      </c>
      <c r="H310" s="4" t="s">
        <v>23</v>
      </c>
      <c r="K310">
        <f>COUNTIFS(G2:G302,"&lt;&gt;-1",G2:G302,"&lt;&gt;0",G2:G302,"&lt;2",S2:S302,"&lt;&gt;TRUE")</f>
        <v>8</v>
      </c>
    </row>
    <row r="311" spans="1:11" x14ac:dyDescent="0.25">
      <c r="A311" s="4" t="s">
        <v>24</v>
      </c>
      <c r="F311">
        <f>COUNTIFS(F2:F302,"=-1")+COUNTIFS(F2:F302,"=-3")</f>
        <v>2</v>
      </c>
      <c r="H311" s="4" t="s">
        <v>24</v>
      </c>
      <c r="K311">
        <f>COUNTIFS(F2:F302,"=-1",R2:R302,"&lt;&gt;TRUE")+COUNTIFS(F2:F302,"=-3",R2:R302,"&lt;&gt;TRUE")</f>
        <v>2</v>
      </c>
    </row>
    <row r="312" spans="1:11" x14ac:dyDescent="0.25">
      <c r="A312" s="4" t="s">
        <v>25</v>
      </c>
      <c r="F312">
        <f>COUNTIFS(G2:G302,"=-1")+COUNTIFS(G2:G302,"=-3")</f>
        <v>9</v>
      </c>
      <c r="H312" s="4" t="s">
        <v>25</v>
      </c>
      <c r="K312">
        <f>COUNTIFS(G2:G302,"=-1",S2:S302,"&lt;&gt;TRUE")+COUNTIFS(G2:G302,"=-3",S2:S302,"&lt;&gt;TRUE")</f>
        <v>4</v>
      </c>
    </row>
    <row r="313" spans="1:11" x14ac:dyDescent="0.25">
      <c r="A313" s="4" t="s">
        <v>26</v>
      </c>
      <c r="F313" s="8">
        <f>F307/F306</f>
        <v>0.96296296296296291</v>
      </c>
      <c r="H313" s="4" t="s">
        <v>26</v>
      </c>
      <c r="K313" s="8">
        <f>K307/K306</f>
        <v>0.95348837209302328</v>
      </c>
    </row>
    <row r="314" spans="1:11" x14ac:dyDescent="0.25">
      <c r="A314" s="4" t="s">
        <v>27</v>
      </c>
      <c r="F314" s="8">
        <f>F308/F306</f>
        <v>0.83333333333333337</v>
      </c>
      <c r="H314" s="4" t="s">
        <v>28</v>
      </c>
      <c r="K314" s="8">
        <f>K308/K306</f>
        <v>0.90697674418604646</v>
      </c>
    </row>
    <row r="315" spans="1:11" x14ac:dyDescent="0.25">
      <c r="A315" s="4" t="s">
        <v>29</v>
      </c>
      <c r="F315" s="8">
        <f>F307/(F307+F309)</f>
        <v>0.91228070175438591</v>
      </c>
      <c r="H315" s="4" t="s">
        <v>29</v>
      </c>
      <c r="K315" s="8">
        <f>K307/(K307+K309)</f>
        <v>0.89130434782608692</v>
      </c>
    </row>
    <row r="316" spans="1:11" x14ac:dyDescent="0.25">
      <c r="A316" s="4" t="s">
        <v>30</v>
      </c>
      <c r="F316" s="8">
        <f>F308/(F308+F310)</f>
        <v>0.81818181818181823</v>
      </c>
      <c r="H316" s="4" t="s">
        <v>30</v>
      </c>
      <c r="K316" s="8">
        <f>K308/(K308+K310)</f>
        <v>0.82978723404255317</v>
      </c>
    </row>
    <row r="319" spans="1:11" ht="15.75" x14ac:dyDescent="0.25">
      <c r="A319" s="3" t="s">
        <v>31</v>
      </c>
      <c r="H319" s="3" t="s">
        <v>32</v>
      </c>
    </row>
    <row r="320" spans="1:11" x14ac:dyDescent="0.25">
      <c r="A320" s="4" t="s">
        <v>19</v>
      </c>
      <c r="F320">
        <f>COUNTIFS(H2:H302,"&lt;&gt;*_FP",H2:H302,"&lt;&gt;",H2:H302,"&lt;&gt;no structure")</f>
        <v>196</v>
      </c>
      <c r="H320" s="4" t="s">
        <v>19</v>
      </c>
      <c r="K320">
        <f>COUNTIFS(H2:H302,"&lt;&gt;*_FP",H2:H302,"&lt;&gt;",H2:H302,"&lt;&gt;no structure",T2:T302,"&lt;&gt;TRUE")</f>
        <v>183</v>
      </c>
    </row>
    <row r="321" spans="1:11" x14ac:dyDescent="0.25">
      <c r="A321" s="4" t="s">
        <v>20</v>
      </c>
      <c r="F321">
        <f>COUNTIFS(K2:K302,"&gt;0")</f>
        <v>143</v>
      </c>
      <c r="H321" s="4" t="s">
        <v>20</v>
      </c>
      <c r="K321">
        <f>COUNTIFS(K2:K302,"&gt;0",T2:T302,"&lt;&gt;TRUE")</f>
        <v>135</v>
      </c>
    </row>
    <row r="322" spans="1:11" x14ac:dyDescent="0.25">
      <c r="A322" s="4" t="s">
        <v>21</v>
      </c>
      <c r="F322">
        <f>COUNTIFS(L2:L302,"&gt;0")</f>
        <v>132</v>
      </c>
      <c r="H322" s="4" t="s">
        <v>21</v>
      </c>
      <c r="K322">
        <f>COUNTIFS(L2:L302,"&gt;0",U2:U302,"&lt;&gt;TRUE")</f>
        <v>124</v>
      </c>
    </row>
    <row r="323" spans="1:11" x14ac:dyDescent="0.25">
      <c r="A323" s="4" t="s">
        <v>22</v>
      </c>
      <c r="F323">
        <f>COUNTIFS(K2:K302,"&lt;&gt;-1",K2:K302,"&lt;&gt;0",K2:K302,"&lt;2")</f>
        <v>4</v>
      </c>
      <c r="H323" s="4" t="s">
        <v>22</v>
      </c>
      <c r="K323">
        <f>COUNTIFS(K2:K302,"&lt;&gt;-1",K2:K302,"&lt;&gt;0",K2:K302,"&lt;2",T2:T302,"&lt;&gt;TRUE")</f>
        <v>4</v>
      </c>
    </row>
    <row r="324" spans="1:11" x14ac:dyDescent="0.25">
      <c r="A324" s="4" t="s">
        <v>23</v>
      </c>
      <c r="F324">
        <f>COUNTIFS(L2:L302,"&lt;&gt;-1",L2:L302,"&lt;&gt;0",L2:L302,"&lt;2")</f>
        <v>33</v>
      </c>
      <c r="H324" s="4" t="s">
        <v>23</v>
      </c>
      <c r="K324">
        <f>COUNTIFS(L2:L302,"&lt;&gt;-1",L2:L302,"&lt;&gt;0",L2:L302,"&lt;2",U2:U302,"&lt;&gt;TRUE")</f>
        <v>32</v>
      </c>
    </row>
    <row r="325" spans="1:11" x14ac:dyDescent="0.25">
      <c r="A325" s="4" t="s">
        <v>24</v>
      </c>
      <c r="F325">
        <f>COUNTIFS(K2:K302,"=-1")+COUNTIFS(K2:K302,"=-3")</f>
        <v>53</v>
      </c>
      <c r="H325" s="4" t="s">
        <v>24</v>
      </c>
      <c r="K325">
        <f>COUNTIFS(K2:K302,"=-1",T2:T302,"&lt;&gt;TRUE")+COUNTIFS(K2:K302,"=-3",T2:T302,"&lt;&gt;TRUE")</f>
        <v>48</v>
      </c>
    </row>
    <row r="326" spans="1:11" x14ac:dyDescent="0.25">
      <c r="A326" s="4" t="s">
        <v>25</v>
      </c>
      <c r="F326">
        <f>COUNTIFS(L2:L302,"=-1")+COUNTIFS(L2:L302,"=-3")</f>
        <v>64</v>
      </c>
      <c r="H326" s="4" t="s">
        <v>25</v>
      </c>
      <c r="K326">
        <f>COUNTIFS(L2:L302,"=-1",U2:U302,"&lt;&gt;TRUE")+COUNTIFS(L2:L302,"=-3",U2:U302,"&lt;&gt;TRUE")</f>
        <v>59</v>
      </c>
    </row>
    <row r="327" spans="1:11" x14ac:dyDescent="0.25">
      <c r="A327" s="4" t="s">
        <v>26</v>
      </c>
      <c r="F327" s="8">
        <f>F321/F320</f>
        <v>0.72959183673469385</v>
      </c>
      <c r="H327" s="4" t="s">
        <v>26</v>
      </c>
      <c r="K327" s="8">
        <f>K321/K320</f>
        <v>0.73770491803278693</v>
      </c>
    </row>
    <row r="328" spans="1:11" x14ac:dyDescent="0.25">
      <c r="A328" s="4" t="s">
        <v>27</v>
      </c>
      <c r="F328" s="8">
        <f>F322/F320</f>
        <v>0.67346938775510201</v>
      </c>
      <c r="H328" s="4" t="s">
        <v>28</v>
      </c>
      <c r="K328" s="8">
        <f>K322/K320</f>
        <v>0.67759562841530052</v>
      </c>
    </row>
    <row r="329" spans="1:11" x14ac:dyDescent="0.25">
      <c r="A329" s="4" t="s">
        <v>29</v>
      </c>
      <c r="F329" s="8">
        <f>F321/(F321+F323)</f>
        <v>0.97278911564625847</v>
      </c>
      <c r="H329" s="4" t="s">
        <v>29</v>
      </c>
      <c r="K329" s="8">
        <f>K321/(K321+K323)</f>
        <v>0.97122302158273377</v>
      </c>
    </row>
    <row r="330" spans="1:11" x14ac:dyDescent="0.25">
      <c r="A330" s="4" t="s">
        <v>30</v>
      </c>
      <c r="F330" s="8">
        <f>F322/(F322+F324)</f>
        <v>0.8</v>
      </c>
      <c r="H330" s="4" t="s">
        <v>30</v>
      </c>
      <c r="K330" s="8">
        <f>K322/(K322+K324)</f>
        <v>0.79487179487179482</v>
      </c>
    </row>
    <row r="333" spans="1:11" ht="15.75" x14ac:dyDescent="0.25">
      <c r="A333" s="3" t="s">
        <v>33</v>
      </c>
    </row>
    <row r="334" spans="1:11" x14ac:dyDescent="0.25">
      <c r="A334" s="1" t="s">
        <v>34</v>
      </c>
    </row>
    <row r="335" spans="1:11" x14ac:dyDescent="0.25">
      <c r="A335" s="5" t="s">
        <v>35</v>
      </c>
    </row>
    <row r="337" spans="1:1" x14ac:dyDescent="0.25">
      <c r="A337" s="1" t="s">
        <v>36</v>
      </c>
    </row>
    <row r="338" spans="1:1" x14ac:dyDescent="0.25">
      <c r="A338" s="6" t="s">
        <v>37</v>
      </c>
    </row>
    <row r="339" spans="1:1" x14ac:dyDescent="0.25">
      <c r="A339" s="7" t="s">
        <v>38</v>
      </c>
    </row>
    <row r="340" spans="1:1" x14ac:dyDescent="0.25">
      <c r="A340" s="5" t="s">
        <v>39</v>
      </c>
    </row>
    <row r="342" spans="1:1" x14ac:dyDescent="0.25">
      <c r="A342" s="4" t="s">
        <v>40</v>
      </c>
    </row>
    <row r="343" spans="1:1" x14ac:dyDescent="0.25">
      <c r="A343" t="s">
        <v>41</v>
      </c>
    </row>
    <row r="344" spans="1:1" x14ac:dyDescent="0.25">
      <c r="A344" t="s">
        <v>42</v>
      </c>
    </row>
    <row r="345" spans="1:1" x14ac:dyDescent="0.25">
      <c r="A345" t="s">
        <v>43</v>
      </c>
    </row>
    <row r="346" spans="1:1" x14ac:dyDescent="0.25">
      <c r="A346" t="s">
        <v>44</v>
      </c>
    </row>
    <row r="347" spans="1:1" x14ac:dyDescent="0.25">
      <c r="A347" t="s">
        <v>45</v>
      </c>
    </row>
    <row r="348" spans="1:1" x14ac:dyDescent="0.25">
      <c r="A348" t="s">
        <v>46</v>
      </c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1119</v>
      </c>
      <c r="B2" s="1" t="s">
        <v>1120</v>
      </c>
      <c r="C2" t="s">
        <v>50</v>
      </c>
      <c r="D2" t="s">
        <v>1121</v>
      </c>
      <c r="E2" t="s">
        <v>51</v>
      </c>
      <c r="F2">
        <v>0</v>
      </c>
      <c r="G2">
        <v>0</v>
      </c>
      <c r="H2" t="s">
        <v>1122</v>
      </c>
      <c r="I2" t="s">
        <v>1123</v>
      </c>
      <c r="J2" t="s">
        <v>47</v>
      </c>
      <c r="L2" t="s">
        <v>74</v>
      </c>
    </row>
    <row r="3" spans="1:14" x14ac:dyDescent="0.25">
      <c r="A3" t="s">
        <v>1119</v>
      </c>
      <c r="B3" s="1" t="s">
        <v>1124</v>
      </c>
      <c r="C3" t="s">
        <v>50</v>
      </c>
      <c r="D3" t="s">
        <v>1125</v>
      </c>
      <c r="E3" t="s">
        <v>51</v>
      </c>
      <c r="F3">
        <v>0</v>
      </c>
      <c r="G3">
        <v>0</v>
      </c>
      <c r="H3" t="s">
        <v>333</v>
      </c>
      <c r="I3" t="s">
        <v>334</v>
      </c>
      <c r="J3" t="s">
        <v>47</v>
      </c>
      <c r="L3" t="s">
        <v>74</v>
      </c>
    </row>
    <row r="4" spans="1:14" x14ac:dyDescent="0.25">
      <c r="A4" t="s">
        <v>1119</v>
      </c>
      <c r="B4" s="1" t="s">
        <v>1124</v>
      </c>
      <c r="C4" t="s">
        <v>55</v>
      </c>
      <c r="D4" t="s">
        <v>1125</v>
      </c>
      <c r="E4" t="s">
        <v>51</v>
      </c>
      <c r="F4">
        <v>0</v>
      </c>
      <c r="G4">
        <v>0</v>
      </c>
      <c r="H4" t="s">
        <v>333</v>
      </c>
      <c r="I4" t="s">
        <v>1126</v>
      </c>
      <c r="J4" t="s">
        <v>47</v>
      </c>
      <c r="L4" t="s">
        <v>74</v>
      </c>
      <c r="M4" t="b">
        <v>1</v>
      </c>
      <c r="N4" t="b">
        <v>1</v>
      </c>
    </row>
    <row r="5" spans="1:14" x14ac:dyDescent="0.25">
      <c r="A5" t="s">
        <v>1119</v>
      </c>
      <c r="B5" s="1" t="s">
        <v>420</v>
      </c>
      <c r="C5" t="s">
        <v>50</v>
      </c>
      <c r="D5" s="1" t="s">
        <v>420</v>
      </c>
      <c r="E5" s="5" t="s">
        <v>51</v>
      </c>
      <c r="F5" s="1">
        <v>2</v>
      </c>
      <c r="G5" s="5">
        <v>-1</v>
      </c>
      <c r="H5" t="s">
        <v>193</v>
      </c>
      <c r="I5" t="s">
        <v>1127</v>
      </c>
      <c r="J5" t="s">
        <v>47</v>
      </c>
    </row>
    <row r="6" spans="1:14" x14ac:dyDescent="0.25">
      <c r="A6" t="s">
        <v>1119</v>
      </c>
      <c r="B6" s="1" t="s">
        <v>1128</v>
      </c>
      <c r="C6" t="s">
        <v>55</v>
      </c>
      <c r="D6" t="s">
        <v>420</v>
      </c>
      <c r="E6" t="s">
        <v>51</v>
      </c>
      <c r="F6">
        <v>0</v>
      </c>
      <c r="G6">
        <v>0</v>
      </c>
      <c r="H6" t="s">
        <v>193</v>
      </c>
      <c r="I6" t="s">
        <v>1129</v>
      </c>
      <c r="J6" t="s">
        <v>47</v>
      </c>
      <c r="L6" t="s">
        <v>74</v>
      </c>
      <c r="M6" t="b">
        <v>1</v>
      </c>
      <c r="N6" t="b">
        <v>1</v>
      </c>
    </row>
    <row r="7" spans="1:14" x14ac:dyDescent="0.25">
      <c r="A7" t="s">
        <v>1119</v>
      </c>
      <c r="B7" s="1" t="s">
        <v>1130</v>
      </c>
      <c r="C7" t="s">
        <v>50</v>
      </c>
      <c r="D7" t="s">
        <v>1131</v>
      </c>
      <c r="E7" t="s">
        <v>51</v>
      </c>
      <c r="F7">
        <v>0</v>
      </c>
      <c r="G7">
        <v>0</v>
      </c>
      <c r="H7" t="s">
        <v>1132</v>
      </c>
      <c r="I7" t="s">
        <v>1133</v>
      </c>
      <c r="J7" t="s">
        <v>47</v>
      </c>
      <c r="L7" t="s">
        <v>74</v>
      </c>
    </row>
    <row r="8" spans="1:14" x14ac:dyDescent="0.25">
      <c r="A8" t="s">
        <v>1119</v>
      </c>
      <c r="B8" s="1" t="s">
        <v>1134</v>
      </c>
      <c r="C8" t="s">
        <v>50</v>
      </c>
      <c r="D8" s="5" t="s">
        <v>51</v>
      </c>
      <c r="E8" s="5" t="s">
        <v>1134</v>
      </c>
      <c r="F8" s="5">
        <v>-1</v>
      </c>
      <c r="G8" s="5">
        <v>-3</v>
      </c>
      <c r="H8" t="s">
        <v>116</v>
      </c>
      <c r="I8" t="s">
        <v>47</v>
      </c>
      <c r="J8" t="s">
        <v>1135</v>
      </c>
      <c r="K8">
        <v>0</v>
      </c>
      <c r="L8" t="s">
        <v>1249</v>
      </c>
      <c r="N8" t="b">
        <v>1</v>
      </c>
    </row>
    <row r="9" spans="1:14" x14ac:dyDescent="0.25">
      <c r="A9" t="s">
        <v>1119</v>
      </c>
      <c r="B9" s="1" t="s">
        <v>1134</v>
      </c>
      <c r="C9" t="s">
        <v>55</v>
      </c>
      <c r="D9" s="5" t="s">
        <v>51</v>
      </c>
      <c r="E9" s="1" t="s">
        <v>1134</v>
      </c>
      <c r="F9" s="5">
        <v>-1</v>
      </c>
      <c r="G9" s="1">
        <v>2</v>
      </c>
      <c r="H9" t="s">
        <v>116</v>
      </c>
      <c r="I9" t="s">
        <v>47</v>
      </c>
      <c r="J9" t="s">
        <v>1136</v>
      </c>
      <c r="K9">
        <v>25</v>
      </c>
      <c r="L9" t="s">
        <v>1250</v>
      </c>
      <c r="M9" t="b">
        <v>1</v>
      </c>
    </row>
    <row r="10" spans="1:14" x14ac:dyDescent="0.25">
      <c r="A10" t="s">
        <v>1119</v>
      </c>
      <c r="B10" s="1" t="s">
        <v>1137</v>
      </c>
      <c r="C10" t="s">
        <v>50</v>
      </c>
      <c r="D10" s="1" t="s">
        <v>1137</v>
      </c>
      <c r="E10" s="5" t="s">
        <v>51</v>
      </c>
      <c r="F10" s="1">
        <v>2</v>
      </c>
      <c r="G10" s="5">
        <v>-1</v>
      </c>
      <c r="H10" s="16">
        <v>24</v>
      </c>
      <c r="I10" s="15">
        <v>24.07</v>
      </c>
      <c r="J10" t="s">
        <v>47</v>
      </c>
    </row>
    <row r="11" spans="1:14" x14ac:dyDescent="0.25">
      <c r="A11" t="s">
        <v>1119</v>
      </c>
      <c r="B11" s="1" t="s">
        <v>1138</v>
      </c>
      <c r="C11" t="s">
        <v>50</v>
      </c>
      <c r="D11" s="1" t="s">
        <v>1138</v>
      </c>
      <c r="E11" s="5" t="s">
        <v>51</v>
      </c>
      <c r="F11" s="1">
        <v>2</v>
      </c>
      <c r="G11" s="5">
        <v>-1</v>
      </c>
      <c r="H11" t="s">
        <v>1139</v>
      </c>
      <c r="I11" t="s">
        <v>306</v>
      </c>
      <c r="J11" t="s">
        <v>47</v>
      </c>
    </row>
    <row r="12" spans="1:14" x14ac:dyDescent="0.25">
      <c r="A12" t="s">
        <v>1119</v>
      </c>
      <c r="B12" s="1" t="s">
        <v>1140</v>
      </c>
      <c r="C12" t="s">
        <v>55</v>
      </c>
      <c r="D12" t="s">
        <v>51</v>
      </c>
      <c r="E12" s="5" t="s">
        <v>1138</v>
      </c>
      <c r="F12">
        <v>0</v>
      </c>
      <c r="G12" s="5">
        <v>-2</v>
      </c>
      <c r="H12" t="s">
        <v>1139</v>
      </c>
      <c r="I12" t="s">
        <v>47</v>
      </c>
      <c r="J12" t="s">
        <v>1141</v>
      </c>
      <c r="K12">
        <v>0</v>
      </c>
      <c r="L12" t="s">
        <v>1238</v>
      </c>
      <c r="M12" t="b">
        <v>1</v>
      </c>
    </row>
    <row r="13" spans="1:14" x14ac:dyDescent="0.25">
      <c r="A13" t="s">
        <v>1119</v>
      </c>
      <c r="B13" s="1" t="s">
        <v>1142</v>
      </c>
      <c r="C13" t="s">
        <v>55</v>
      </c>
      <c r="D13" s="5" t="s">
        <v>51</v>
      </c>
      <c r="E13" s="1" t="s">
        <v>1142</v>
      </c>
      <c r="F13" s="5">
        <v>-1</v>
      </c>
      <c r="G13" s="1">
        <v>2</v>
      </c>
      <c r="H13" t="s">
        <v>77</v>
      </c>
      <c r="I13" t="s">
        <v>47</v>
      </c>
      <c r="J13" t="s">
        <v>1143</v>
      </c>
      <c r="K13">
        <v>50</v>
      </c>
      <c r="L13" t="s">
        <v>1238</v>
      </c>
    </row>
    <row r="14" spans="1:14" x14ac:dyDescent="0.25">
      <c r="A14" t="s">
        <v>1119</v>
      </c>
      <c r="B14" s="1" t="s">
        <v>1144</v>
      </c>
      <c r="C14" t="s">
        <v>50</v>
      </c>
      <c r="D14" s="1" t="s">
        <v>1144</v>
      </c>
      <c r="E14" s="5" t="s">
        <v>51</v>
      </c>
      <c r="F14" s="1">
        <v>2</v>
      </c>
      <c r="G14" s="5">
        <v>-1</v>
      </c>
      <c r="H14" t="s">
        <v>1145</v>
      </c>
      <c r="I14" t="s">
        <v>1146</v>
      </c>
      <c r="J14" t="s">
        <v>47</v>
      </c>
    </row>
    <row r="15" spans="1:14" x14ac:dyDescent="0.25">
      <c r="A15" t="s">
        <v>1119</v>
      </c>
      <c r="B15" s="1" t="s">
        <v>1147</v>
      </c>
      <c r="C15" t="s">
        <v>55</v>
      </c>
      <c r="D15" t="s">
        <v>1144</v>
      </c>
      <c r="E15" t="s">
        <v>51</v>
      </c>
      <c r="F15">
        <v>0</v>
      </c>
      <c r="G15">
        <v>0</v>
      </c>
      <c r="H15" t="s">
        <v>1145</v>
      </c>
      <c r="I15" t="s">
        <v>1148</v>
      </c>
      <c r="J15" t="s">
        <v>47</v>
      </c>
      <c r="L15" t="s">
        <v>74</v>
      </c>
      <c r="M15" t="b">
        <v>1</v>
      </c>
      <c r="N15" t="b">
        <v>1</v>
      </c>
    </row>
    <row r="16" spans="1:14" x14ac:dyDescent="0.25">
      <c r="A16" t="s">
        <v>1119</v>
      </c>
      <c r="B16" s="1" t="s">
        <v>1149</v>
      </c>
      <c r="C16" t="s">
        <v>50</v>
      </c>
      <c r="D16" t="s">
        <v>1150</v>
      </c>
      <c r="E16" t="s">
        <v>51</v>
      </c>
      <c r="F16">
        <v>0</v>
      </c>
      <c r="G16">
        <v>0</v>
      </c>
      <c r="H16" t="s">
        <v>304</v>
      </c>
      <c r="I16" t="s">
        <v>1151</v>
      </c>
      <c r="J16" t="s">
        <v>47</v>
      </c>
      <c r="L16" t="s">
        <v>74</v>
      </c>
      <c r="N16" t="b">
        <v>1</v>
      </c>
    </row>
    <row r="17" spans="1:14" x14ac:dyDescent="0.25">
      <c r="A17" t="s">
        <v>1119</v>
      </c>
      <c r="B17" s="1" t="s">
        <v>1149</v>
      </c>
      <c r="C17" t="s">
        <v>55</v>
      </c>
      <c r="D17" t="s">
        <v>51</v>
      </c>
      <c r="E17" s="5" t="s">
        <v>1150</v>
      </c>
      <c r="F17">
        <v>0</v>
      </c>
      <c r="G17" s="5">
        <v>-2</v>
      </c>
      <c r="H17" t="s">
        <v>304</v>
      </c>
      <c r="I17" t="s">
        <v>47</v>
      </c>
      <c r="J17" t="s">
        <v>1152</v>
      </c>
      <c r="K17">
        <v>0</v>
      </c>
      <c r="L17" t="s">
        <v>1238</v>
      </c>
      <c r="M17" t="b">
        <v>1</v>
      </c>
    </row>
    <row r="18" spans="1:14" x14ac:dyDescent="0.25">
      <c r="A18" t="s">
        <v>1119</v>
      </c>
      <c r="B18" s="1" t="s">
        <v>368</v>
      </c>
      <c r="C18" t="s">
        <v>50</v>
      </c>
      <c r="D18" s="1" t="s">
        <v>368</v>
      </c>
      <c r="E18" s="5" t="s">
        <v>51</v>
      </c>
      <c r="F18" s="1">
        <v>2</v>
      </c>
      <c r="G18" s="5">
        <v>-1</v>
      </c>
      <c r="H18" t="s">
        <v>1153</v>
      </c>
      <c r="I18" t="s">
        <v>1154</v>
      </c>
      <c r="J18" t="s">
        <v>47</v>
      </c>
    </row>
    <row r="19" spans="1:14" x14ac:dyDescent="0.25">
      <c r="A19" t="s">
        <v>1119</v>
      </c>
      <c r="B19" s="1" t="s">
        <v>1155</v>
      </c>
      <c r="C19" t="s">
        <v>55</v>
      </c>
      <c r="D19" t="s">
        <v>368</v>
      </c>
      <c r="E19" t="s">
        <v>51</v>
      </c>
      <c r="F19">
        <v>0</v>
      </c>
      <c r="G19">
        <v>0</v>
      </c>
      <c r="H19" t="s">
        <v>1153</v>
      </c>
      <c r="I19" t="s">
        <v>1154</v>
      </c>
      <c r="J19" t="s">
        <v>47</v>
      </c>
      <c r="L19" t="s">
        <v>74</v>
      </c>
      <c r="M19" t="b">
        <v>1</v>
      </c>
      <c r="N19" t="b">
        <v>1</v>
      </c>
    </row>
    <row r="20" spans="1:14" x14ac:dyDescent="0.25">
      <c r="A20" t="s">
        <v>1119</v>
      </c>
      <c r="B20" s="1" t="s">
        <v>1156</v>
      </c>
      <c r="C20" t="s">
        <v>50</v>
      </c>
      <c r="D20" s="1" t="s">
        <v>1156</v>
      </c>
      <c r="E20" s="5" t="s">
        <v>51</v>
      </c>
      <c r="F20" s="1">
        <v>2</v>
      </c>
      <c r="G20" s="5">
        <v>-1</v>
      </c>
      <c r="H20" t="s">
        <v>1157</v>
      </c>
      <c r="I20" t="s">
        <v>1158</v>
      </c>
      <c r="J20" t="s">
        <v>47</v>
      </c>
      <c r="N20" t="b">
        <v>1</v>
      </c>
    </row>
    <row r="21" spans="1:14" x14ac:dyDescent="0.25">
      <c r="A21" t="s">
        <v>1119</v>
      </c>
      <c r="B21" s="1" t="s">
        <v>1156</v>
      </c>
      <c r="C21" t="s">
        <v>55</v>
      </c>
      <c r="D21" s="1" t="s">
        <v>1156</v>
      </c>
      <c r="E21" s="6" t="s">
        <v>1156</v>
      </c>
      <c r="F21" s="1">
        <v>2</v>
      </c>
      <c r="G21" s="6">
        <v>1</v>
      </c>
      <c r="H21" t="s">
        <v>1157</v>
      </c>
      <c r="I21" t="s">
        <v>1158</v>
      </c>
      <c r="J21" t="s">
        <v>1159</v>
      </c>
      <c r="K21">
        <v>50</v>
      </c>
      <c r="L21" t="s">
        <v>1251</v>
      </c>
      <c r="M21" t="b">
        <v>1</v>
      </c>
    </row>
    <row r="22" spans="1:14" x14ac:dyDescent="0.25">
      <c r="A22" t="s">
        <v>1119</v>
      </c>
      <c r="B22" s="1" t="s">
        <v>59</v>
      </c>
      <c r="C22" t="s">
        <v>50</v>
      </c>
      <c r="D22" s="1" t="s">
        <v>59</v>
      </c>
      <c r="E22" s="5" t="s">
        <v>51</v>
      </c>
      <c r="F22" s="1">
        <v>2</v>
      </c>
      <c r="G22" s="5">
        <v>-1</v>
      </c>
      <c r="H22" t="s">
        <v>222</v>
      </c>
      <c r="I22" t="s">
        <v>207</v>
      </c>
      <c r="J22" t="s">
        <v>47</v>
      </c>
    </row>
    <row r="23" spans="1:14" x14ac:dyDescent="0.25">
      <c r="A23" t="s">
        <v>1119</v>
      </c>
      <c r="B23" s="1" t="s">
        <v>1160</v>
      </c>
      <c r="C23" t="s">
        <v>50</v>
      </c>
      <c r="D23" t="s">
        <v>1161</v>
      </c>
      <c r="E23" t="s">
        <v>51</v>
      </c>
      <c r="F23">
        <v>0</v>
      </c>
      <c r="G23">
        <v>0</v>
      </c>
      <c r="H23" t="s">
        <v>1162</v>
      </c>
      <c r="I23" t="s">
        <v>1163</v>
      </c>
      <c r="J23" t="s">
        <v>47</v>
      </c>
      <c r="L23" t="s">
        <v>74</v>
      </c>
    </row>
    <row r="24" spans="1:14" x14ac:dyDescent="0.25">
      <c r="A24" t="s">
        <v>1119</v>
      </c>
      <c r="B24" s="1" t="s">
        <v>1164</v>
      </c>
      <c r="C24" t="s">
        <v>50</v>
      </c>
      <c r="D24" t="s">
        <v>1165</v>
      </c>
      <c r="E24" t="s">
        <v>51</v>
      </c>
      <c r="F24">
        <v>0</v>
      </c>
      <c r="G24">
        <v>0</v>
      </c>
      <c r="H24" t="s">
        <v>1153</v>
      </c>
      <c r="I24" t="s">
        <v>1166</v>
      </c>
      <c r="J24" t="s">
        <v>47</v>
      </c>
      <c r="L24" t="s">
        <v>74</v>
      </c>
      <c r="N24" t="b">
        <v>1</v>
      </c>
    </row>
    <row r="25" spans="1:14" x14ac:dyDescent="0.25">
      <c r="A25" t="s">
        <v>1119</v>
      </c>
      <c r="B25" s="1" t="s">
        <v>1164</v>
      </c>
      <c r="C25" t="s">
        <v>55</v>
      </c>
      <c r="D25" t="s">
        <v>51</v>
      </c>
      <c r="E25" s="5" t="s">
        <v>1165</v>
      </c>
      <c r="F25">
        <v>0</v>
      </c>
      <c r="G25" s="5">
        <v>-2</v>
      </c>
      <c r="H25" t="s">
        <v>1153</v>
      </c>
      <c r="I25" t="s">
        <v>47</v>
      </c>
      <c r="J25" t="s">
        <v>1167</v>
      </c>
      <c r="K25">
        <v>0</v>
      </c>
      <c r="L25" t="s">
        <v>1238</v>
      </c>
      <c r="M25" t="b">
        <v>1</v>
      </c>
    </row>
    <row r="26" spans="1:14" x14ac:dyDescent="0.25">
      <c r="A26" t="s">
        <v>1119</v>
      </c>
      <c r="B26" s="5" t="s">
        <v>1168</v>
      </c>
      <c r="C26" t="s">
        <v>55</v>
      </c>
      <c r="D26" t="s">
        <v>51</v>
      </c>
      <c r="E26" s="5" t="s">
        <v>1169</v>
      </c>
      <c r="F26">
        <v>0</v>
      </c>
      <c r="G26" s="5">
        <v>-2</v>
      </c>
      <c r="H26" t="s">
        <v>47</v>
      </c>
      <c r="I26" t="s">
        <v>47</v>
      </c>
      <c r="J26" t="s">
        <v>1170</v>
      </c>
      <c r="K26">
        <v>98</v>
      </c>
      <c r="L26" t="s">
        <v>1238</v>
      </c>
    </row>
    <row r="29" spans="1:14" ht="15.75" x14ac:dyDescent="0.25">
      <c r="A29" s="3" t="s">
        <v>17</v>
      </c>
      <c r="H29" s="3" t="s">
        <v>18</v>
      </c>
    </row>
    <row r="30" spans="1:14" x14ac:dyDescent="0.25">
      <c r="A30" s="4" t="s">
        <v>19</v>
      </c>
      <c r="F30">
        <f>COUNTIFS(B2:B26,"&lt;&gt;*_*",B2:B26,"&lt;&gt;")</f>
        <v>11</v>
      </c>
      <c r="H30" s="4" t="s">
        <v>19</v>
      </c>
      <c r="K30">
        <f>COUNTIFS(B2:B26,"&lt;&gt;*_*",B2:B26,"&lt;&gt;",M2:M26,"&lt;&gt;TRUE")</f>
        <v>9</v>
      </c>
    </row>
    <row r="31" spans="1:14" x14ac:dyDescent="0.25">
      <c r="A31" s="4" t="s">
        <v>20</v>
      </c>
      <c r="F31">
        <f>COUNTIFS(F2:F26,"&gt;0")</f>
        <v>8</v>
      </c>
      <c r="H31" s="4" t="s">
        <v>20</v>
      </c>
      <c r="K31">
        <f>COUNTIFS(F2:F26,"&gt;0",M2:M26,"&lt;&gt;TRUE")</f>
        <v>7</v>
      </c>
    </row>
    <row r="32" spans="1:14" x14ac:dyDescent="0.25">
      <c r="A32" s="4" t="s">
        <v>21</v>
      </c>
      <c r="F32">
        <f>COUNTIFS(G2:G26,"&gt;0")</f>
        <v>3</v>
      </c>
      <c r="H32" s="4" t="s">
        <v>21</v>
      </c>
      <c r="K32">
        <f>COUNTIFS(G2:G26,"&gt;0",N2:N26,"&lt;&gt;TRUE")</f>
        <v>3</v>
      </c>
    </row>
    <row r="33" spans="1:11" x14ac:dyDescent="0.25">
      <c r="A33" s="4" t="s">
        <v>22</v>
      </c>
      <c r="F33">
        <f>COUNTIFS(F2:F26,"&lt;&gt;-1",F2:F26,"&lt;&gt;0",F2:F26,"&lt;2")</f>
        <v>0</v>
      </c>
      <c r="H33" s="4" t="s">
        <v>22</v>
      </c>
      <c r="K33">
        <f>COUNTIFS(F2:F26,"&lt;&gt;-1",F2:F26,"&lt;&gt;0",F2:F26,"&lt;2",M2:M26,"&lt;&gt;TRUE")</f>
        <v>0</v>
      </c>
    </row>
    <row r="34" spans="1:11" x14ac:dyDescent="0.25">
      <c r="A34" s="4" t="s">
        <v>23</v>
      </c>
      <c r="F34">
        <f>COUNTIFS(G2:G26,"&lt;&gt;-1",G2:G26,"&lt;&gt;0",G2:G26,"&lt;2")</f>
        <v>6</v>
      </c>
      <c r="H34" s="4" t="s">
        <v>23</v>
      </c>
      <c r="K34">
        <f>COUNTIFS(G2:G26,"&lt;&gt;-1",G2:G26,"&lt;&gt;0",G2:G26,"&lt;2",N2:N26,"&lt;&gt;TRUE")</f>
        <v>5</v>
      </c>
    </row>
    <row r="35" spans="1:11" x14ac:dyDescent="0.25">
      <c r="A35" s="4" t="s">
        <v>24</v>
      </c>
      <c r="F35">
        <f>COUNTIFS(F2:F26,"=-1")+COUNTIFS(F2:F26,"=-3")</f>
        <v>3</v>
      </c>
      <c r="H35" s="4" t="s">
        <v>24</v>
      </c>
      <c r="K35">
        <f>COUNTIFS(F2:F26,"=-1",M2:M26,"&lt;&gt;TRUE")+COUNTIFS(F2:F26,"=-3",M2:M26,"&lt;&gt;TRUE")</f>
        <v>2</v>
      </c>
    </row>
    <row r="36" spans="1:11" x14ac:dyDescent="0.25">
      <c r="A36" s="4" t="s">
        <v>25</v>
      </c>
      <c r="F36">
        <f>COUNTIFS(G2:G26,"=-1")+COUNTIFS(G2:G26,"=-3")</f>
        <v>8</v>
      </c>
      <c r="H36" s="4" t="s">
        <v>25</v>
      </c>
      <c r="K36">
        <f>COUNTIFS(G2:G26,"=-1",N2:N26,"&lt;&gt;TRUE")+COUNTIFS(G2:G26,"=-3",N2:N26,"&lt;&gt;TRUE")</f>
        <v>6</v>
      </c>
    </row>
    <row r="37" spans="1:11" x14ac:dyDescent="0.25">
      <c r="A37" s="4" t="s">
        <v>26</v>
      </c>
      <c r="F37" s="8">
        <f>F31/F30</f>
        <v>0.72727272727272729</v>
      </c>
      <c r="H37" s="4" t="s">
        <v>26</v>
      </c>
      <c r="K37" s="8">
        <f>K31/K30</f>
        <v>0.77777777777777779</v>
      </c>
    </row>
    <row r="38" spans="1:11" x14ac:dyDescent="0.25">
      <c r="A38" s="4" t="s">
        <v>27</v>
      </c>
      <c r="F38" s="8">
        <f>F32/F30</f>
        <v>0.27272727272727271</v>
      </c>
      <c r="H38" s="4" t="s">
        <v>28</v>
      </c>
      <c r="K38" s="8">
        <f>K32/K30</f>
        <v>0.33333333333333331</v>
      </c>
    </row>
    <row r="39" spans="1:11" x14ac:dyDescent="0.25">
      <c r="A39" s="4" t="s">
        <v>29</v>
      </c>
      <c r="F39" s="8">
        <f>F31/(F31+F33)</f>
        <v>1</v>
      </c>
      <c r="H39" s="4" t="s">
        <v>29</v>
      </c>
      <c r="K39" s="8">
        <f>K31/(K31+K33)</f>
        <v>1</v>
      </c>
    </row>
    <row r="40" spans="1:11" x14ac:dyDescent="0.25">
      <c r="A40" s="4" t="s">
        <v>30</v>
      </c>
      <c r="F40" s="8">
        <f>F32/(F32+F34)</f>
        <v>0.33333333333333331</v>
      </c>
      <c r="H40" s="4" t="s">
        <v>30</v>
      </c>
      <c r="K40" s="8">
        <f>K32/(K32+K34)</f>
        <v>0.375</v>
      </c>
    </row>
    <row r="43" spans="1:11" ht="15.75" x14ac:dyDescent="0.25">
      <c r="A43" s="3" t="s">
        <v>33</v>
      </c>
    </row>
    <row r="44" spans="1:11" x14ac:dyDescent="0.25">
      <c r="A44" s="1" t="s">
        <v>34</v>
      </c>
    </row>
    <row r="45" spans="1:11" x14ac:dyDescent="0.25">
      <c r="A45" s="5" t="s">
        <v>35</v>
      </c>
    </row>
    <row r="47" spans="1:11" x14ac:dyDescent="0.25">
      <c r="A47" s="1" t="s">
        <v>36</v>
      </c>
    </row>
    <row r="48" spans="1:11" x14ac:dyDescent="0.25">
      <c r="A48" s="6" t="s">
        <v>37</v>
      </c>
    </row>
    <row r="49" spans="1:1" x14ac:dyDescent="0.25">
      <c r="A49" s="7" t="s">
        <v>38</v>
      </c>
    </row>
    <row r="50" spans="1:1" x14ac:dyDescent="0.25">
      <c r="A50" s="5" t="s">
        <v>39</v>
      </c>
    </row>
    <row r="52" spans="1:1" x14ac:dyDescent="0.25">
      <c r="A52" s="4" t="s">
        <v>40</v>
      </c>
    </row>
    <row r="53" spans="1:1" x14ac:dyDescent="0.25">
      <c r="A53" t="s">
        <v>41</v>
      </c>
    </row>
    <row r="54" spans="1:1" x14ac:dyDescent="0.25">
      <c r="A54" t="s">
        <v>42</v>
      </c>
    </row>
    <row r="55" spans="1:1" x14ac:dyDescent="0.25">
      <c r="A55" t="s">
        <v>43</v>
      </c>
    </row>
    <row r="56" spans="1:1" x14ac:dyDescent="0.25">
      <c r="A56" t="s">
        <v>44</v>
      </c>
    </row>
    <row r="57" spans="1:1" x14ac:dyDescent="0.25">
      <c r="A57" t="s">
        <v>45</v>
      </c>
    </row>
    <row r="58" spans="1:1" x14ac:dyDescent="0.25">
      <c r="A58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P-PE</vt:lpstr>
      <vt:lpstr>LPE</vt:lpstr>
      <vt:lpstr>PS</vt:lpstr>
      <vt:lpstr>PC</vt:lpstr>
      <vt:lpstr>PE</vt:lpstr>
      <vt:lpstr>LPC</vt:lpstr>
      <vt:lpstr>TG</vt:lpstr>
      <vt:lpstr>SM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2017-03-20T11:00:14Z</dcterms:created>
  <dcterms:modified xsi:type="dcterms:W3CDTF">2017-04-06T17:26:27Z</dcterms:modified>
</cp:coreProperties>
</file>