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090" windowHeight="10140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Q30" i="9" l="1"/>
  <c r="O30" i="9"/>
  <c r="M30" i="9"/>
  <c r="K30" i="9"/>
  <c r="I30" i="9"/>
  <c r="G30" i="9"/>
  <c r="E30" i="9"/>
  <c r="C30" i="9"/>
  <c r="O27" i="9"/>
  <c r="M27" i="9"/>
  <c r="K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G23" i="9"/>
  <c r="E23" i="9"/>
  <c r="C23" i="9"/>
  <c r="M22" i="9"/>
  <c r="K22" i="9"/>
  <c r="G22" i="9"/>
  <c r="E22" i="9"/>
  <c r="C22" i="9"/>
  <c r="Q21" i="9"/>
  <c r="O21" i="9"/>
  <c r="M21" i="9"/>
  <c r="K21" i="9"/>
  <c r="I21" i="9"/>
  <c r="G21" i="9"/>
  <c r="E21" i="9"/>
  <c r="C21" i="9"/>
  <c r="Q13" i="9"/>
  <c r="O13" i="9"/>
  <c r="M13" i="9"/>
  <c r="K13" i="9"/>
  <c r="I13" i="9"/>
  <c r="G13" i="9"/>
  <c r="E13" i="9"/>
  <c r="C13" i="9"/>
  <c r="O10" i="9"/>
  <c r="M10" i="9"/>
  <c r="K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O7" i="9"/>
  <c r="M7" i="9"/>
  <c r="K7" i="9"/>
  <c r="I7" i="9"/>
  <c r="G7" i="9"/>
  <c r="E7" i="9"/>
  <c r="C7" i="9"/>
  <c r="G6" i="9"/>
  <c r="E6" i="9"/>
  <c r="C6" i="9"/>
  <c r="M5" i="9"/>
  <c r="K5" i="9"/>
  <c r="G5" i="9"/>
  <c r="E5" i="9"/>
  <c r="C5" i="9"/>
  <c r="Q4" i="9"/>
  <c r="O4" i="9"/>
  <c r="M4" i="9"/>
  <c r="K4" i="9"/>
  <c r="I4" i="9"/>
  <c r="G4" i="9"/>
  <c r="E4" i="9"/>
  <c r="C4" i="9"/>
  <c r="K81" i="5" l="1"/>
  <c r="K80" i="5"/>
  <c r="K79" i="5"/>
  <c r="K78" i="5"/>
  <c r="K77" i="5"/>
  <c r="K76" i="5"/>
  <c r="K75" i="5"/>
  <c r="K74" i="5"/>
  <c r="K73" i="5"/>
  <c r="K72" i="5"/>
  <c r="K71" i="5"/>
  <c r="K67" i="5"/>
  <c r="K66" i="5"/>
  <c r="K65" i="5"/>
  <c r="K64" i="5"/>
  <c r="K63" i="5"/>
  <c r="K62" i="5"/>
  <c r="K61" i="5"/>
  <c r="K60" i="5"/>
  <c r="K59" i="5"/>
  <c r="K58" i="5"/>
  <c r="K57" i="5"/>
  <c r="K27" i="2" l="1"/>
  <c r="K26" i="2"/>
  <c r="K25" i="2"/>
  <c r="K24" i="2"/>
  <c r="K23" i="2"/>
  <c r="K22" i="2"/>
  <c r="K21" i="2"/>
  <c r="F27" i="2"/>
  <c r="F26" i="2"/>
  <c r="F25" i="2"/>
  <c r="F24" i="2"/>
  <c r="F23" i="2"/>
  <c r="F22" i="2"/>
  <c r="F21" i="2"/>
  <c r="K13" i="2"/>
  <c r="K12" i="2"/>
  <c r="K11" i="2"/>
  <c r="K10" i="2"/>
  <c r="K9" i="2"/>
  <c r="K8" i="2"/>
  <c r="K7" i="2"/>
  <c r="F13" i="2"/>
  <c r="F12" i="2"/>
  <c r="F11" i="2"/>
  <c r="F10" i="2"/>
  <c r="F9" i="2"/>
  <c r="F8" i="2"/>
  <c r="F7" i="2"/>
  <c r="K11" i="8" l="1"/>
  <c r="F11" i="8"/>
  <c r="K10" i="8"/>
  <c r="F10" i="8"/>
  <c r="K9" i="8"/>
  <c r="F9" i="8"/>
  <c r="K8" i="8"/>
  <c r="F8" i="8"/>
  <c r="K7" i="8"/>
  <c r="F7" i="8"/>
  <c r="K6" i="8"/>
  <c r="F6" i="8"/>
  <c r="K26" i="7"/>
  <c r="F26" i="7"/>
  <c r="K25" i="7"/>
  <c r="F25" i="7"/>
  <c r="K24" i="7"/>
  <c r="F24" i="7"/>
  <c r="K23" i="7"/>
  <c r="F23" i="7"/>
  <c r="K22" i="7"/>
  <c r="F22" i="7"/>
  <c r="K21" i="7"/>
  <c r="K29" i="7" s="1"/>
  <c r="F21" i="7"/>
  <c r="F29" i="7" s="1"/>
  <c r="K20" i="7"/>
  <c r="F20" i="7"/>
  <c r="K12" i="7"/>
  <c r="F12" i="7"/>
  <c r="K11" i="7"/>
  <c r="F11" i="7"/>
  <c r="K10" i="7"/>
  <c r="F10" i="7"/>
  <c r="K9" i="7"/>
  <c r="F9" i="7"/>
  <c r="K8" i="7"/>
  <c r="F8" i="7"/>
  <c r="K7" i="7"/>
  <c r="K15" i="7" s="1"/>
  <c r="F7" i="7"/>
  <c r="F15" i="7" s="1"/>
  <c r="K6" i="7"/>
  <c r="F6" i="7"/>
  <c r="K48" i="6"/>
  <c r="F48" i="6"/>
  <c r="K47" i="6"/>
  <c r="F47" i="6"/>
  <c r="K46" i="6"/>
  <c r="F46" i="6"/>
  <c r="K45" i="6"/>
  <c r="F45" i="6"/>
  <c r="K44" i="6"/>
  <c r="F44" i="6"/>
  <c r="K43" i="6"/>
  <c r="F43" i="6"/>
  <c r="F51" i="6" s="1"/>
  <c r="K42" i="6"/>
  <c r="F42" i="6"/>
  <c r="K34" i="6"/>
  <c r="F34" i="6"/>
  <c r="K33" i="6"/>
  <c r="F33" i="6"/>
  <c r="K32" i="6"/>
  <c r="F32" i="6"/>
  <c r="K31" i="6"/>
  <c r="F31" i="6"/>
  <c r="K30" i="6"/>
  <c r="K38" i="6" s="1"/>
  <c r="F30" i="6"/>
  <c r="F38" i="6" s="1"/>
  <c r="K29" i="6"/>
  <c r="F29" i="6"/>
  <c r="K28" i="6"/>
  <c r="F28" i="6"/>
  <c r="F77" i="5"/>
  <c r="F76" i="5"/>
  <c r="F75" i="5"/>
  <c r="F74" i="5"/>
  <c r="F73" i="5"/>
  <c r="F72" i="5"/>
  <c r="F71" i="5"/>
  <c r="F63" i="5"/>
  <c r="F62" i="5"/>
  <c r="F61" i="5"/>
  <c r="F60" i="5"/>
  <c r="F59" i="5"/>
  <c r="F67" i="5" s="1"/>
  <c r="F58" i="5"/>
  <c r="F66" i="5" s="1"/>
  <c r="F57" i="5"/>
  <c r="K27" i="4"/>
  <c r="F27" i="4"/>
  <c r="K26" i="4"/>
  <c r="F26" i="4"/>
  <c r="K25" i="4"/>
  <c r="F25" i="4"/>
  <c r="K24" i="4"/>
  <c r="F24" i="4"/>
  <c r="K23" i="4"/>
  <c r="K31" i="4" s="1"/>
  <c r="F23" i="4"/>
  <c r="F31" i="4" s="1"/>
  <c r="K22" i="4"/>
  <c r="K30" i="4" s="1"/>
  <c r="F22" i="4"/>
  <c r="F30" i="4" s="1"/>
  <c r="K21" i="4"/>
  <c r="F21" i="4"/>
  <c r="K13" i="4"/>
  <c r="F13" i="4"/>
  <c r="K12" i="4"/>
  <c r="F12" i="4"/>
  <c r="K11" i="4"/>
  <c r="F11" i="4"/>
  <c r="K10" i="4"/>
  <c r="F10" i="4"/>
  <c r="K9" i="4"/>
  <c r="K17" i="4" s="1"/>
  <c r="F9" i="4"/>
  <c r="F17" i="4" s="1"/>
  <c r="K8" i="4"/>
  <c r="K16" i="4" s="1"/>
  <c r="F8" i="4"/>
  <c r="F16" i="4" s="1"/>
  <c r="K7" i="4"/>
  <c r="F7" i="4"/>
  <c r="K12" i="3"/>
  <c r="F12" i="3"/>
  <c r="K11" i="3"/>
  <c r="F11" i="3"/>
  <c r="K10" i="3"/>
  <c r="F10" i="3"/>
  <c r="K9" i="3"/>
  <c r="F9" i="3"/>
  <c r="K8" i="3"/>
  <c r="F8" i="3"/>
  <c r="K7" i="3"/>
  <c r="K15" i="3" s="1"/>
  <c r="F7" i="3"/>
  <c r="F15" i="3" s="1"/>
  <c r="K6" i="3"/>
  <c r="F6" i="3"/>
  <c r="K16" i="2"/>
  <c r="F16" i="2"/>
  <c r="K33" i="1"/>
  <c r="F33" i="1"/>
  <c r="K32" i="1"/>
  <c r="F32" i="1"/>
  <c r="K31" i="1"/>
  <c r="F31" i="1"/>
  <c r="K30" i="1"/>
  <c r="F30" i="1"/>
  <c r="K29" i="1"/>
  <c r="K37" i="1" s="1"/>
  <c r="F29" i="1"/>
  <c r="F37" i="1" s="1"/>
  <c r="K28" i="1"/>
  <c r="K36" i="1" s="1"/>
  <c r="F28" i="1"/>
  <c r="F36" i="1" s="1"/>
  <c r="K27" i="1"/>
  <c r="F27" i="1"/>
  <c r="K19" i="1"/>
  <c r="F19" i="1"/>
  <c r="K18" i="1"/>
  <c r="F18" i="1"/>
  <c r="K17" i="1"/>
  <c r="F17" i="1"/>
  <c r="K16" i="1"/>
  <c r="F16" i="1"/>
  <c r="K15" i="1"/>
  <c r="K23" i="1" s="1"/>
  <c r="F15" i="1"/>
  <c r="F23" i="1" s="1"/>
  <c r="K14" i="1"/>
  <c r="K22" i="1" s="1"/>
  <c r="F14" i="1"/>
  <c r="K13" i="1"/>
  <c r="F13" i="1"/>
  <c r="K52" i="6" l="1"/>
  <c r="F37" i="6"/>
  <c r="K37" i="6"/>
  <c r="K51" i="6"/>
  <c r="F52" i="6"/>
  <c r="F80" i="5"/>
  <c r="F79" i="5"/>
  <c r="F28" i="2"/>
  <c r="F22" i="1"/>
  <c r="F34" i="1"/>
  <c r="F15" i="2"/>
  <c r="F14" i="4"/>
  <c r="F64" i="5"/>
  <c r="F81" i="5"/>
  <c r="F35" i="6"/>
  <c r="F13" i="7"/>
  <c r="F28" i="7"/>
  <c r="K21" i="1"/>
  <c r="K34" i="1"/>
  <c r="K15" i="2"/>
  <c r="K28" i="2"/>
  <c r="K14" i="3"/>
  <c r="K14" i="4"/>
  <c r="K29" i="4"/>
  <c r="K35" i="6"/>
  <c r="K50" i="6"/>
  <c r="K13" i="7"/>
  <c r="K28" i="7"/>
  <c r="F21" i="1"/>
  <c r="F14" i="3"/>
  <c r="F29" i="4"/>
  <c r="F50" i="6"/>
  <c r="F20" i="1"/>
  <c r="F35" i="1"/>
  <c r="F14" i="2"/>
  <c r="F29" i="2"/>
  <c r="F13" i="3"/>
  <c r="F15" i="4"/>
  <c r="F28" i="4"/>
  <c r="F65" i="5"/>
  <c r="F78" i="5"/>
  <c r="F36" i="6"/>
  <c r="F49" i="6"/>
  <c r="F14" i="7"/>
  <c r="F27" i="7"/>
  <c r="K20" i="1"/>
  <c r="K35" i="1"/>
  <c r="K14" i="2"/>
  <c r="K29" i="2"/>
  <c r="K13" i="3"/>
  <c r="K15" i="4"/>
  <c r="K28" i="4"/>
  <c r="K36" i="6"/>
  <c r="K49" i="6"/>
  <c r="K14" i="7"/>
  <c r="K27" i="7"/>
</calcChain>
</file>

<file path=xl/sharedStrings.xml><?xml version="1.0" encoding="utf-8"?>
<sst xmlns="http://schemas.openxmlformats.org/spreadsheetml/2006/main" count="1672" uniqueCount="326">
  <si>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</si>
  <si>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</si>
  <si>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</si>
  <si>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</si>
  <si>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</si>
  <si>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</si>
  <si>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</si>
  <si>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</si>
  <si>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</si>
  <si>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</si>
  <si>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</si>
  <si>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</si>
  <si>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</si>
  <si>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</si>
  <si>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</si>
  <si>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</si>
  <si>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</si>
  <si>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</si>
  <si>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</si>
  <si>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34:2</t>
  </si>
  <si>
    <t>-H</t>
  </si>
  <si>
    <t>not reported</t>
  </si>
  <si>
    <t>16:0/18:2</t>
  </si>
  <si>
    <t>18:2/16:0</t>
  </si>
  <si>
    <t>22.1</t>
  </si>
  <si>
    <t xml:space="preserve">22.01 </t>
  </si>
  <si>
    <t>36:3</t>
  </si>
  <si>
    <t>22.6</t>
  </si>
  <si>
    <t>22.64</t>
  </si>
  <si>
    <t>36:4</t>
  </si>
  <si>
    <t>16:0/20:4</t>
  </si>
  <si>
    <t>22.0</t>
  </si>
  <si>
    <t>22.0488</t>
  </si>
  <si>
    <t>37:4</t>
  </si>
  <si>
    <t>17:0/20:4</t>
  </si>
  <si>
    <t>22.8</t>
  </si>
  <si>
    <t xml:space="preserve">22.89 </t>
  </si>
  <si>
    <t>38:3</t>
  </si>
  <si>
    <t>18:0/20:3</t>
  </si>
  <si>
    <t>25.3</t>
  </si>
  <si>
    <t xml:space="preserve">24.64 </t>
  </si>
  <si>
    <t>38:4</t>
  </si>
  <si>
    <t>18:0/20:4</t>
  </si>
  <si>
    <t>23.8</t>
  </si>
  <si>
    <t xml:space="preserve">23.76 </t>
  </si>
  <si>
    <t>23.66623</t>
  </si>
  <si>
    <t>38:5</t>
  </si>
  <si>
    <t>18:1/20:4</t>
  </si>
  <si>
    <t>22.3</t>
  </si>
  <si>
    <t xml:space="preserve">22.39 </t>
  </si>
  <si>
    <t>40:6</t>
  </si>
  <si>
    <t>23.3</t>
  </si>
  <si>
    <t>23.39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</si>
  <si>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</si>
  <si>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</si>
  <si>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</si>
  <si>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</si>
  <si>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</si>
  <si>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</si>
  <si>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</si>
  <si>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</si>
  <si>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</si>
  <si>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</si>
  <si>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</si>
  <si>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</si>
  <si>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</si>
  <si>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</si>
  <si>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</si>
  <si>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</si>
  <si>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</si>
  <si>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</si>
  <si>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</si>
  <si>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</si>
  <si>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</si>
  <si>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</si>
  <si>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</si>
  <si>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</si>
  <si>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</si>
  <si>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</si>
  <si>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</si>
  <si>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</si>
  <si>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</si>
  <si>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</si>
  <si>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</si>
  <si>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38:8_FP</t>
  </si>
  <si>
    <t>38:8</t>
  </si>
  <si>
    <t>LPE</t>
  </si>
  <si>
    <t>18:0</t>
  </si>
  <si>
    <t>11.0</t>
  </si>
  <si>
    <t>11.17</t>
  </si>
  <si>
    <t>PS</t>
  </si>
  <si>
    <t>24.3</t>
  </si>
  <si>
    <t xml:space="preserve">24.14 </t>
  </si>
  <si>
    <t>24.16493</t>
  </si>
  <si>
    <t>18:0/22:6</t>
  </si>
  <si>
    <t>22:6/18:0 18:0/22:6</t>
  </si>
  <si>
    <t>24.1</t>
  </si>
  <si>
    <t>23.74977 24.06788 23.74977 24.06788</t>
  </si>
  <si>
    <t>PC</t>
  </si>
  <si>
    <t>32:0</t>
  </si>
  <si>
    <t>HCOO</t>
  </si>
  <si>
    <t>16:0/16:0</t>
  </si>
  <si>
    <t>26.3</t>
  </si>
  <si>
    <t xml:space="preserve">26.37 </t>
  </si>
  <si>
    <t>32:0_noMS2</t>
  </si>
  <si>
    <t>-CH3</t>
  </si>
  <si>
    <t>26.25</t>
  </si>
  <si>
    <t>not counted: only MS1 identification</t>
  </si>
  <si>
    <t>32:1_noMS2</t>
  </si>
  <si>
    <t>32:1</t>
  </si>
  <si>
    <t>24.8</t>
  </si>
  <si>
    <t>25.37</t>
  </si>
  <si>
    <t>34:0_noMS2</t>
  </si>
  <si>
    <t>34:0</t>
  </si>
  <si>
    <t>28.1</t>
  </si>
  <si>
    <t>28.10</t>
  </si>
  <si>
    <t>34:1</t>
  </si>
  <si>
    <t>16:0/18:1</t>
  </si>
  <si>
    <t>26.5</t>
  </si>
  <si>
    <t xml:space="preserve">26.62 </t>
  </si>
  <si>
    <t>25.1</t>
  </si>
  <si>
    <t xml:space="preserve">25.26 </t>
  </si>
  <si>
    <t>34:3_noMS2</t>
  </si>
  <si>
    <t>34:3</t>
  </si>
  <si>
    <t>24.0</t>
  </si>
  <si>
    <t>24.14</t>
  </si>
  <si>
    <t>35:2_noMS2</t>
  </si>
  <si>
    <t>35:2</t>
  </si>
  <si>
    <t>26.1</t>
  </si>
  <si>
    <t>35:3_noMS2</t>
  </si>
  <si>
    <t>35:3</t>
  </si>
  <si>
    <t>25.12</t>
  </si>
  <si>
    <t>36:1</t>
  </si>
  <si>
    <t>18:0/18:1</t>
  </si>
  <si>
    <t>28.5</t>
  </si>
  <si>
    <t xml:space="preserve">28.48 </t>
  </si>
  <si>
    <t>28.51497</t>
  </si>
  <si>
    <t>36:2</t>
  </si>
  <si>
    <t>18:0/18:2</t>
  </si>
  <si>
    <t>27.1</t>
  </si>
  <si>
    <t xml:space="preserve">26.98 </t>
  </si>
  <si>
    <t>26.79655 27.26605 28.16802</t>
  </si>
  <si>
    <t>16:0/20:3</t>
  </si>
  <si>
    <t>25.6</t>
  </si>
  <si>
    <t xml:space="preserve">25.75 </t>
  </si>
  <si>
    <t>18:1/18:2</t>
  </si>
  <si>
    <t>25.78140</t>
  </si>
  <si>
    <t xml:space="preserve">25.01 </t>
  </si>
  <si>
    <t>25.16165 25.61537</t>
  </si>
  <si>
    <t xml:space="preserve">25.01 26.50 </t>
  </si>
  <si>
    <t>24.99653</t>
  </si>
  <si>
    <t>18:4/18:0_FP</t>
  </si>
  <si>
    <t>18:4/18:0</t>
  </si>
  <si>
    <t xml:space="preserve">26.50 </t>
  </si>
  <si>
    <t>23.0</t>
  </si>
  <si>
    <t>37:0_FP</t>
  </si>
  <si>
    <t>37:0</t>
  </si>
  <si>
    <t>19:0/18:0_FP</t>
  </si>
  <si>
    <t>19:0/18:0</t>
  </si>
  <si>
    <t xml:space="preserve">24.76 </t>
  </si>
  <si>
    <t>37:2_noMS2</t>
  </si>
  <si>
    <t>37:2</t>
  </si>
  <si>
    <t>28.0</t>
  </si>
  <si>
    <t>28.35</t>
  </si>
  <si>
    <t>27.85</t>
  </si>
  <si>
    <t>37:4_noMS2</t>
  </si>
  <si>
    <t>25.8</t>
  </si>
  <si>
    <t>26.00</t>
  </si>
  <si>
    <t>37:5_noMS2</t>
  </si>
  <si>
    <t>37:5</t>
  </si>
  <si>
    <t>23.51</t>
  </si>
  <si>
    <t>38:2</t>
  </si>
  <si>
    <t>20:3/18:0 18:0/20:3</t>
  </si>
  <si>
    <t>27.6</t>
  </si>
  <si>
    <t xml:space="preserve">27.60 </t>
  </si>
  <si>
    <t>26.6</t>
  </si>
  <si>
    <t xml:space="preserve">26.73 </t>
  </si>
  <si>
    <t>26.57865 26.77240 27.04440 27.32173</t>
  </si>
  <si>
    <t>27.66782</t>
  </si>
  <si>
    <t xml:space="preserve">25.50 </t>
  </si>
  <si>
    <t>25.46282 25.65657</t>
  </si>
  <si>
    <t>38:6</t>
  </si>
  <si>
    <t>16:0/22:6</t>
  </si>
  <si>
    <t>22:6/16:0 16:0/22:6</t>
  </si>
  <si>
    <t>24.6</t>
  </si>
  <si>
    <t>24.5670 24.78862 24.5670 24.78862</t>
  </si>
  <si>
    <t>18:2/20:4</t>
  </si>
  <si>
    <t>24.19275</t>
  </si>
  <si>
    <t>22:6/16:0</t>
  </si>
  <si>
    <t>24.62270</t>
  </si>
  <si>
    <t>38:7_noMS2</t>
  </si>
  <si>
    <t>38:7</t>
  </si>
  <si>
    <t>39:4_noMS2</t>
  </si>
  <si>
    <t>39:4</t>
  </si>
  <si>
    <t>27.60</t>
  </si>
  <si>
    <t>39:6_noMS2</t>
  </si>
  <si>
    <t>39:6</t>
  </si>
  <si>
    <t>25.50</t>
  </si>
  <si>
    <t>40:4_noMS2</t>
  </si>
  <si>
    <t>40:4</t>
  </si>
  <si>
    <t>28.60</t>
  </si>
  <si>
    <t>40:5_noMS2</t>
  </si>
  <si>
    <t>40:5</t>
  </si>
  <si>
    <t>27.3</t>
  </si>
  <si>
    <t>27.10</t>
  </si>
  <si>
    <t>27.35</t>
  </si>
  <si>
    <t>22:6_18:0</t>
  </si>
  <si>
    <t xml:space="preserve">26.25 </t>
  </si>
  <si>
    <t>26.15452 26.42872 26.15452 26.42872</t>
  </si>
  <si>
    <t>22:6/18:0</t>
  </si>
  <si>
    <t>40:7</t>
  </si>
  <si>
    <t>18:1/22:6</t>
  </si>
  <si>
    <t>22:6/18:1</t>
  </si>
  <si>
    <t xml:space="preserve">24.89 </t>
  </si>
  <si>
    <t>40:7_noMS2</t>
  </si>
  <si>
    <t>25.01</t>
  </si>
  <si>
    <t>40:8_noMS2</t>
  </si>
  <si>
    <t>40:8</t>
  </si>
  <si>
    <t>24.01</t>
  </si>
  <si>
    <t>42:7_noMS2</t>
  </si>
  <si>
    <t>42:7</t>
  </si>
  <si>
    <t>26.87</t>
  </si>
  <si>
    <t>42:8_noMS2</t>
  </si>
  <si>
    <t>42:8</t>
  </si>
  <si>
    <t>25.5</t>
  </si>
  <si>
    <t>42:10_noMS2</t>
  </si>
  <si>
    <t>42:10</t>
  </si>
  <si>
    <t>PE</t>
  </si>
  <si>
    <t>24:0</t>
  </si>
  <si>
    <t>12:0/12:0</t>
  </si>
  <si>
    <t>17.6</t>
  </si>
  <si>
    <t xml:space="preserve">17.69 </t>
  </si>
  <si>
    <t>18:2_16:0</t>
  </si>
  <si>
    <t>25.0</t>
  </si>
  <si>
    <t>23.6</t>
  </si>
  <si>
    <t>23.64</t>
  </si>
  <si>
    <t>25.87</t>
  </si>
  <si>
    <t xml:space="preserve">25.37 </t>
  </si>
  <si>
    <t>25.75</t>
  </si>
  <si>
    <t>26.40415</t>
  </si>
  <si>
    <t xml:space="preserve">24.39 </t>
  </si>
  <si>
    <t>23.99875</t>
  </si>
  <si>
    <t>21:1/17:5_FP</t>
  </si>
  <si>
    <t>21:1/17:5</t>
  </si>
  <si>
    <t>27.23</t>
  </si>
  <si>
    <t>18:0_22:6</t>
  </si>
  <si>
    <t>26.0</t>
  </si>
  <si>
    <t xml:space="preserve">26.00 </t>
  </si>
  <si>
    <t>18:2/22:6</t>
  </si>
  <si>
    <t>22:6_18:2</t>
  </si>
  <si>
    <t xml:space="preserve">23.51 </t>
  </si>
  <si>
    <t>PG</t>
  </si>
  <si>
    <t xml:space="preserve">23.14 </t>
  </si>
  <si>
    <t>P-16:0/20:4</t>
  </si>
  <si>
    <t>NA</t>
  </si>
  <si>
    <t>LDA: spectral interpretation works - seems to be a problem with the MS1 algorithm</t>
  </si>
  <si>
    <t>18:2/18:2</t>
  </si>
  <si>
    <t>LDA: chain cutoff</t>
  </si>
  <si>
    <t>18:1/20:1</t>
  </si>
  <si>
    <t>LB: the peak seems to be OK, although a little bit late; the combination is unlikely at this time point, since it usually elutes earlier than the main PC 18:0/20:2; nevertheless, I count it correct, since it has been found on the Orbitrap CID</t>
  </si>
  <si>
    <t>27.44648 27.63998 27.89010</t>
  </si>
  <si>
    <t>36:5</t>
  </si>
  <si>
    <t>16:1/20:4</t>
  </si>
  <si>
    <t>23.5</t>
  </si>
  <si>
    <t>LDA: removed by rule "PChead_168_WRONG+PChead_224_WRONG+PChead_242_WRONG+NL_PChead_60_WRONG+0*Precursor&lt;2*(PEhead_140+PEhead_196+PEhead_214+0.001*Precursor)"</t>
  </si>
  <si>
    <t>LDA: MS1 algorithm</t>
  </si>
  <si>
    <t>LDA: unknown reason</t>
  </si>
  <si>
    <t>18:1/20:3</t>
  </si>
  <si>
    <t>16:0/22:5</t>
  </si>
  <si>
    <t>LB: the spectrum at 24.4min belongs to the second isotopic peak of PE38:6; LDA: chain cutoff</t>
  </si>
  <si>
    <t>LDA: FP chain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</si>
  <si>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</si>
  <si>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</si>
  <si>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</si>
  <si>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</si>
  <si>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</si>
  <si>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</si>
  <si>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</si>
  <si>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</si>
  <si>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</si>
  <si>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8/8</t>
  </si>
  <si>
    <t>2/8</t>
  </si>
  <si>
    <t>2/2</t>
  </si>
  <si>
    <t>6/7</t>
  </si>
  <si>
    <t>2/7</t>
  </si>
  <si>
    <t>6/6</t>
  </si>
  <si>
    <t>0/1</t>
  </si>
  <si>
    <t>1/1</t>
  </si>
  <si>
    <t>1/2</t>
  </si>
  <si>
    <t>22/23</t>
  </si>
  <si>
    <t>12/23</t>
  </si>
  <si>
    <t>22/24</t>
  </si>
  <si>
    <t>12/12</t>
  </si>
  <si>
    <t>25/27</t>
  </si>
  <si>
    <t>13/27</t>
  </si>
  <si>
    <t>25/28</t>
  </si>
  <si>
    <t>13/13</t>
  </si>
  <si>
    <t>9/13</t>
  </si>
  <si>
    <t>2/13</t>
  </si>
  <si>
    <t>9/9</t>
  </si>
  <si>
    <t>10/17</t>
  </si>
  <si>
    <t>2/17</t>
  </si>
  <si>
    <t>10/11</t>
  </si>
  <si>
    <t>Cer</t>
  </si>
  <si>
    <t>no MS/MS</t>
  </si>
  <si>
    <t>Total</t>
  </si>
  <si>
    <t>42/49</t>
  </si>
  <si>
    <t>18/49</t>
  </si>
  <si>
    <t>43/46</t>
  </si>
  <si>
    <t>18/18</t>
  </si>
  <si>
    <t>43/55</t>
  </si>
  <si>
    <t>19/55</t>
  </si>
  <si>
    <t>44/48</t>
  </si>
  <si>
    <t>19/19</t>
  </si>
  <si>
    <t>13/14</t>
  </si>
  <si>
    <t>9/14</t>
  </si>
  <si>
    <t>15/17</t>
  </si>
  <si>
    <t>10/10</t>
  </si>
  <si>
    <t>33/40</t>
  </si>
  <si>
    <t>15/40</t>
  </si>
  <si>
    <t>34/36</t>
  </si>
  <si>
    <t>15/15</t>
  </si>
  <si>
    <t>33/45</t>
  </si>
  <si>
    <t>16/45</t>
  </si>
  <si>
    <t>34/37</t>
  </si>
  <si>
    <t>16/16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</si>
</sst>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0" fontId="7" fillId="0" borderId="0" xfId="0" applyFont="1"/>
    <xf numFmtId="0" fontId="8" fillId="0" borderId="0" xfId="0" applyFont="1"/>
    <xf numFmtId="9" fontId="0" fillId="0" borderId="0" xfId="0" applyNumberFormat="1" applyAlignment="1">
      <alignment horizontal="right"/>
    </xf>
    <xf numFmtId="0" fontId="10" fillId="0" borderId="0" xfId="0" applyFont="1"/>
    <xf numFmtId="49" fontId="11" fillId="0" borderId="0" xfId="0" applyNumberFormat="1" applyFont="1" applyAlignment="1">
      <alignment horizontal="center"/>
    </xf>
    <xf numFmtId="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R30" sqref="R30"/>
    </sheetView>
  </sheetViews>
  <sheetFormatPr baseColWidth="10" defaultRowHeight="15" x14ac:dyDescent="0.25"/>
  <sheetData>
    <row r="1" spans="1:17" ht="18.75" x14ac:dyDescent="0.3">
      <c r="A1" s="12" t="s">
        <v>271</v>
      </c>
    </row>
    <row r="2" spans="1:17" ht="15.75" x14ac:dyDescent="0.25">
      <c r="A2" s="3"/>
    </row>
    <row r="3" spans="1:17" ht="15.75" x14ac:dyDescent="0.25">
      <c r="B3" s="22" t="s">
        <v>272</v>
      </c>
      <c r="C3" s="22"/>
      <c r="D3" s="22" t="s">
        <v>273</v>
      </c>
      <c r="E3" s="22"/>
      <c r="F3" s="22" t="s">
        <v>274</v>
      </c>
      <c r="G3" s="22"/>
      <c r="H3" s="22" t="s">
        <v>275</v>
      </c>
      <c r="I3" s="22"/>
      <c r="J3" s="22" t="s">
        <v>276</v>
      </c>
      <c r="K3" s="22"/>
      <c r="L3" s="22" t="s">
        <v>277</v>
      </c>
      <c r="M3" s="22"/>
      <c r="N3" s="22" t="s">
        <v>278</v>
      </c>
      <c r="O3" s="22"/>
      <c r="P3" s="22" t="s">
        <v>279</v>
      </c>
      <c r="Q3" s="22"/>
    </row>
    <row r="4" spans="1:17" ht="15.75" x14ac:dyDescent="0.25">
      <c r="A4" s="3" t="s">
        <v>18</v>
      </c>
      <c r="B4" s="13" t="s">
        <v>280</v>
      </c>
      <c r="C4" s="14">
        <f>8/8</f>
        <v>1</v>
      </c>
      <c r="D4" s="13" t="s">
        <v>281</v>
      </c>
      <c r="E4" s="14">
        <f>2/8</f>
        <v>0.25</v>
      </c>
      <c r="F4" s="13" t="s">
        <v>280</v>
      </c>
      <c r="G4" s="14">
        <f>8/8</f>
        <v>1</v>
      </c>
      <c r="H4" s="13" t="s">
        <v>282</v>
      </c>
      <c r="I4" s="14">
        <f>2/2</f>
        <v>1</v>
      </c>
      <c r="J4" s="13" t="s">
        <v>283</v>
      </c>
      <c r="K4" s="14">
        <f>6/7</f>
        <v>0.8571428571428571</v>
      </c>
      <c r="L4" s="13" t="s">
        <v>284</v>
      </c>
      <c r="M4" s="14">
        <f>2/7</f>
        <v>0.2857142857142857</v>
      </c>
      <c r="N4" s="13" t="s">
        <v>285</v>
      </c>
      <c r="O4" s="14">
        <f>6/6</f>
        <v>1</v>
      </c>
      <c r="P4" s="13" t="s">
        <v>282</v>
      </c>
      <c r="Q4" s="14">
        <f>2/2</f>
        <v>1</v>
      </c>
    </row>
    <row r="5" spans="1:17" ht="15.75" x14ac:dyDescent="0.25">
      <c r="A5" s="3" t="s">
        <v>83</v>
      </c>
      <c r="B5" s="13" t="s">
        <v>286</v>
      </c>
      <c r="C5" s="14">
        <f>0/1</f>
        <v>0</v>
      </c>
      <c r="D5" s="13" t="s">
        <v>286</v>
      </c>
      <c r="E5" s="14">
        <f>0/1</f>
        <v>0</v>
      </c>
      <c r="F5" s="13" t="s">
        <v>286</v>
      </c>
      <c r="G5" s="14">
        <f>0/1</f>
        <v>0</v>
      </c>
      <c r="H5" s="13" t="s">
        <v>254</v>
      </c>
      <c r="I5" s="13" t="s">
        <v>254</v>
      </c>
      <c r="J5" s="13" t="s">
        <v>286</v>
      </c>
      <c r="K5" s="14">
        <f>0/1</f>
        <v>0</v>
      </c>
      <c r="L5" s="13" t="s">
        <v>286</v>
      </c>
      <c r="M5" s="14">
        <f>0/1</f>
        <v>0</v>
      </c>
      <c r="N5" s="13" t="s">
        <v>254</v>
      </c>
      <c r="O5" s="13" t="s">
        <v>254</v>
      </c>
      <c r="P5" s="13" t="s">
        <v>254</v>
      </c>
      <c r="Q5" s="13" t="s">
        <v>254</v>
      </c>
    </row>
    <row r="6" spans="1:17" ht="15.75" x14ac:dyDescent="0.25">
      <c r="A6" s="3" t="s">
        <v>86</v>
      </c>
      <c r="B6" s="13" t="s">
        <v>287</v>
      </c>
      <c r="C6" s="14">
        <f>1/1</f>
        <v>1</v>
      </c>
      <c r="D6" s="13" t="s">
        <v>286</v>
      </c>
      <c r="E6" s="14">
        <f>0/1</f>
        <v>0</v>
      </c>
      <c r="F6" s="13" t="s">
        <v>287</v>
      </c>
      <c r="G6" s="14">
        <f>1/1</f>
        <v>1</v>
      </c>
      <c r="H6" s="13" t="s">
        <v>254</v>
      </c>
      <c r="I6" s="13" t="s">
        <v>254</v>
      </c>
      <c r="J6" s="13" t="s">
        <v>254</v>
      </c>
      <c r="K6" s="13" t="s">
        <v>254</v>
      </c>
      <c r="L6" s="13" t="s">
        <v>254</v>
      </c>
      <c r="M6" s="13" t="s">
        <v>254</v>
      </c>
      <c r="N6" s="13" t="s">
        <v>254</v>
      </c>
      <c r="O6" s="13" t="s">
        <v>254</v>
      </c>
      <c r="P6" s="13" t="s">
        <v>254</v>
      </c>
      <c r="Q6" s="13" t="s">
        <v>254</v>
      </c>
    </row>
    <row r="7" spans="1:17" ht="15.75" x14ac:dyDescent="0.25">
      <c r="A7" s="3" t="s">
        <v>90</v>
      </c>
      <c r="B7" s="13" t="s">
        <v>288</v>
      </c>
      <c r="C7" s="14">
        <f>1/2</f>
        <v>0.5</v>
      </c>
      <c r="D7" s="13" t="s">
        <v>282</v>
      </c>
      <c r="E7" s="14">
        <f>2/2</f>
        <v>1</v>
      </c>
      <c r="F7" s="13" t="s">
        <v>282</v>
      </c>
      <c r="G7" s="14">
        <f>2/2</f>
        <v>1</v>
      </c>
      <c r="H7" s="13" t="s">
        <v>282</v>
      </c>
      <c r="I7" s="14">
        <f>2/2</f>
        <v>1</v>
      </c>
      <c r="J7" s="13" t="s">
        <v>288</v>
      </c>
      <c r="K7" s="14">
        <f>1/2</f>
        <v>0.5</v>
      </c>
      <c r="L7" s="13" t="s">
        <v>282</v>
      </c>
      <c r="M7" s="14">
        <f>2/2</f>
        <v>1</v>
      </c>
      <c r="N7" s="13" t="s">
        <v>282</v>
      </c>
      <c r="O7" s="14">
        <f>2/2</f>
        <v>1</v>
      </c>
      <c r="P7" s="13" t="s">
        <v>282</v>
      </c>
      <c r="Q7" s="14">
        <f>2/2</f>
        <v>1</v>
      </c>
    </row>
    <row r="8" spans="1:17" ht="15.75" x14ac:dyDescent="0.25">
      <c r="A8" s="3" t="s">
        <v>98</v>
      </c>
      <c r="B8" s="13" t="s">
        <v>289</v>
      </c>
      <c r="C8" s="14">
        <f>22/23</f>
        <v>0.95652173913043481</v>
      </c>
      <c r="D8" s="13" t="s">
        <v>290</v>
      </c>
      <c r="E8" s="14">
        <f>12/23</f>
        <v>0.52173913043478259</v>
      </c>
      <c r="F8" s="13" t="s">
        <v>291</v>
      </c>
      <c r="G8" s="14">
        <f>22/24</f>
        <v>0.91666666666666663</v>
      </c>
      <c r="H8" s="13" t="s">
        <v>292</v>
      </c>
      <c r="I8" s="14">
        <f>12/12</f>
        <v>1</v>
      </c>
      <c r="J8" s="13" t="s">
        <v>293</v>
      </c>
      <c r="K8" s="14">
        <f>25/27</f>
        <v>0.92592592592592593</v>
      </c>
      <c r="L8" s="13" t="s">
        <v>294</v>
      </c>
      <c r="M8" s="14">
        <f>13/27</f>
        <v>0.48148148148148145</v>
      </c>
      <c r="N8" s="13" t="s">
        <v>295</v>
      </c>
      <c r="O8" s="14">
        <f>25/28</f>
        <v>0.8928571428571429</v>
      </c>
      <c r="P8" s="13" t="s">
        <v>296</v>
      </c>
      <c r="Q8" s="14">
        <f>13/13</f>
        <v>1</v>
      </c>
    </row>
    <row r="9" spans="1:17" ht="15.75" x14ac:dyDescent="0.25">
      <c r="A9" s="3" t="s">
        <v>227</v>
      </c>
      <c r="B9" s="13" t="s">
        <v>297</v>
      </c>
      <c r="C9" s="14">
        <f>9/13</f>
        <v>0.69230769230769229</v>
      </c>
      <c r="D9" s="13" t="s">
        <v>298</v>
      </c>
      <c r="E9" s="14">
        <f>2/13</f>
        <v>0.15384615384615385</v>
      </c>
      <c r="F9" s="13" t="s">
        <v>299</v>
      </c>
      <c r="G9" s="14">
        <f>9/9</f>
        <v>1</v>
      </c>
      <c r="H9" s="13" t="s">
        <v>282</v>
      </c>
      <c r="I9" s="14">
        <f>2/2</f>
        <v>1</v>
      </c>
      <c r="J9" s="13" t="s">
        <v>300</v>
      </c>
      <c r="K9" s="14">
        <f>10/17</f>
        <v>0.58823529411764708</v>
      </c>
      <c r="L9" s="13" t="s">
        <v>301</v>
      </c>
      <c r="M9" s="14">
        <f>2/17</f>
        <v>0.11764705882352941</v>
      </c>
      <c r="N9" s="13" t="s">
        <v>302</v>
      </c>
      <c r="O9" s="14">
        <f>10/11</f>
        <v>0.90909090909090906</v>
      </c>
      <c r="P9" s="13" t="s">
        <v>282</v>
      </c>
      <c r="Q9" s="14">
        <f>2/2</f>
        <v>1</v>
      </c>
    </row>
    <row r="10" spans="1:17" ht="15.75" x14ac:dyDescent="0.25">
      <c r="A10" s="3" t="s">
        <v>251</v>
      </c>
      <c r="B10" s="13" t="s">
        <v>287</v>
      </c>
      <c r="C10" s="14">
        <f>1/1</f>
        <v>1</v>
      </c>
      <c r="D10" s="13" t="s">
        <v>286</v>
      </c>
      <c r="E10" s="14">
        <f>0/1</f>
        <v>0</v>
      </c>
      <c r="F10" s="13" t="s">
        <v>287</v>
      </c>
      <c r="G10" s="14">
        <f>1/1</f>
        <v>1</v>
      </c>
      <c r="H10" s="13" t="s">
        <v>254</v>
      </c>
      <c r="I10" s="13" t="s">
        <v>254</v>
      </c>
      <c r="J10" s="13" t="s">
        <v>287</v>
      </c>
      <c r="K10" s="14">
        <f>1/1</f>
        <v>1</v>
      </c>
      <c r="L10" s="13" t="s">
        <v>286</v>
      </c>
      <c r="M10" s="14">
        <f>0/1</f>
        <v>0</v>
      </c>
      <c r="N10" s="13" t="s">
        <v>287</v>
      </c>
      <c r="O10" s="14">
        <f>1/1</f>
        <v>1</v>
      </c>
      <c r="P10" s="13" t="s">
        <v>254</v>
      </c>
      <c r="Q10" s="13" t="s">
        <v>254</v>
      </c>
    </row>
    <row r="11" spans="1:17" ht="15.75" x14ac:dyDescent="0.25">
      <c r="A11" s="3" t="s">
        <v>303</v>
      </c>
      <c r="B11" s="15" t="s">
        <v>304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7"/>
      <c r="Q11" s="16"/>
    </row>
    <row r="12" spans="1:17" x14ac:dyDescent="0.25">
      <c r="B12" s="17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7"/>
      <c r="Q12" s="16"/>
    </row>
    <row r="13" spans="1:17" ht="15.75" x14ac:dyDescent="0.25">
      <c r="A13" s="3" t="s">
        <v>305</v>
      </c>
      <c r="B13" s="13" t="s">
        <v>306</v>
      </c>
      <c r="C13" s="14">
        <f>42/49</f>
        <v>0.8571428571428571</v>
      </c>
      <c r="D13" s="13" t="s">
        <v>307</v>
      </c>
      <c r="E13" s="14">
        <f>18/49</f>
        <v>0.36734693877551022</v>
      </c>
      <c r="F13" s="13" t="s">
        <v>308</v>
      </c>
      <c r="G13" s="14">
        <f>43/46</f>
        <v>0.93478260869565222</v>
      </c>
      <c r="H13" s="13" t="s">
        <v>309</v>
      </c>
      <c r="I13" s="14">
        <f>18/18</f>
        <v>1</v>
      </c>
      <c r="J13" s="13" t="s">
        <v>310</v>
      </c>
      <c r="K13" s="14">
        <f>43/55</f>
        <v>0.78181818181818186</v>
      </c>
      <c r="L13" s="13" t="s">
        <v>311</v>
      </c>
      <c r="M13" s="14">
        <f>19/55</f>
        <v>0.34545454545454546</v>
      </c>
      <c r="N13" s="13" t="s">
        <v>312</v>
      </c>
      <c r="O13" s="14">
        <f>44/48</f>
        <v>0.91666666666666663</v>
      </c>
      <c r="P13" s="13" t="s">
        <v>313</v>
      </c>
      <c r="Q13" s="14">
        <f>19/19</f>
        <v>1</v>
      </c>
    </row>
    <row r="14" spans="1:17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/>
      <c r="Q14" s="18"/>
    </row>
    <row r="15" spans="1:17" x14ac:dyDescent="0.25">
      <c r="P15" s="19"/>
      <c r="Q15" s="18"/>
    </row>
    <row r="16" spans="1:17" x14ac:dyDescent="0.25">
      <c r="P16" s="19"/>
      <c r="Q16" s="18"/>
    </row>
    <row r="17" spans="1:17" x14ac:dyDescent="0.25">
      <c r="P17" s="19"/>
      <c r="Q17" s="18"/>
    </row>
    <row r="18" spans="1:17" ht="18.75" x14ac:dyDescent="0.3">
      <c r="A18" s="12" t="s">
        <v>54</v>
      </c>
      <c r="P18" s="19"/>
      <c r="Q18" s="18"/>
    </row>
    <row r="19" spans="1:17" x14ac:dyDescent="0.25">
      <c r="P19" s="20"/>
    </row>
    <row r="20" spans="1:17" ht="15.75" x14ac:dyDescent="0.25">
      <c r="B20" s="22" t="s">
        <v>272</v>
      </c>
      <c r="C20" s="22"/>
      <c r="D20" s="22" t="s">
        <v>273</v>
      </c>
      <c r="E20" s="22"/>
      <c r="F20" s="22" t="s">
        <v>274</v>
      </c>
      <c r="G20" s="22"/>
      <c r="H20" s="22" t="s">
        <v>275</v>
      </c>
      <c r="I20" s="22"/>
      <c r="J20" s="22" t="s">
        <v>276</v>
      </c>
      <c r="K20" s="22"/>
      <c r="L20" s="22" t="s">
        <v>277</v>
      </c>
      <c r="M20" s="22"/>
      <c r="N20" s="22" t="s">
        <v>278</v>
      </c>
      <c r="O20" s="22"/>
      <c r="P20" s="22" t="s">
        <v>279</v>
      </c>
      <c r="Q20" s="22"/>
    </row>
    <row r="21" spans="1:17" ht="15.75" x14ac:dyDescent="0.25">
      <c r="A21" s="3" t="s">
        <v>18</v>
      </c>
      <c r="B21" s="13" t="s">
        <v>280</v>
      </c>
      <c r="C21" s="14">
        <f>8/8</f>
        <v>1</v>
      </c>
      <c r="D21" s="13" t="s">
        <v>281</v>
      </c>
      <c r="E21" s="14">
        <f>2/8</f>
        <v>0.25</v>
      </c>
      <c r="F21" s="13" t="s">
        <v>280</v>
      </c>
      <c r="G21" s="14">
        <f>8/8</f>
        <v>1</v>
      </c>
      <c r="H21" s="13" t="s">
        <v>282</v>
      </c>
      <c r="I21" s="14">
        <f>2/2</f>
        <v>1</v>
      </c>
      <c r="J21" s="13" t="s">
        <v>283</v>
      </c>
      <c r="K21" s="14">
        <f>6/7</f>
        <v>0.8571428571428571</v>
      </c>
      <c r="L21" s="13" t="s">
        <v>284</v>
      </c>
      <c r="M21" s="14">
        <f>2/7</f>
        <v>0.2857142857142857</v>
      </c>
      <c r="N21" s="13" t="s">
        <v>285</v>
      </c>
      <c r="O21" s="14">
        <f>6/6</f>
        <v>1</v>
      </c>
      <c r="P21" s="13" t="s">
        <v>282</v>
      </c>
      <c r="Q21" s="14">
        <f>2/2</f>
        <v>1</v>
      </c>
    </row>
    <row r="22" spans="1:17" ht="15.75" x14ac:dyDescent="0.25">
      <c r="A22" s="3" t="s">
        <v>83</v>
      </c>
      <c r="B22" s="13" t="s">
        <v>286</v>
      </c>
      <c r="C22" s="14">
        <f>0/1</f>
        <v>0</v>
      </c>
      <c r="D22" s="13" t="s">
        <v>286</v>
      </c>
      <c r="E22" s="14">
        <f>0/1</f>
        <v>0</v>
      </c>
      <c r="F22" s="13" t="s">
        <v>286</v>
      </c>
      <c r="G22" s="14">
        <f>0/1</f>
        <v>0</v>
      </c>
      <c r="H22" s="13" t="s">
        <v>254</v>
      </c>
      <c r="I22" s="13" t="s">
        <v>254</v>
      </c>
      <c r="J22" s="13" t="s">
        <v>286</v>
      </c>
      <c r="K22" s="14">
        <f>0/1</f>
        <v>0</v>
      </c>
      <c r="L22" s="13" t="s">
        <v>286</v>
      </c>
      <c r="M22" s="14">
        <f>0/1</f>
        <v>0</v>
      </c>
      <c r="N22" s="13" t="s">
        <v>254</v>
      </c>
      <c r="O22" s="13" t="s">
        <v>254</v>
      </c>
      <c r="P22" s="13" t="s">
        <v>254</v>
      </c>
      <c r="Q22" s="13" t="s">
        <v>254</v>
      </c>
    </row>
    <row r="23" spans="1:17" ht="15.75" x14ac:dyDescent="0.25">
      <c r="A23" s="3" t="s">
        <v>86</v>
      </c>
      <c r="B23" s="13" t="s">
        <v>287</v>
      </c>
      <c r="C23" s="14">
        <f>1/1</f>
        <v>1</v>
      </c>
      <c r="D23" s="13" t="s">
        <v>286</v>
      </c>
      <c r="E23" s="14">
        <f>0/1</f>
        <v>0</v>
      </c>
      <c r="F23" s="13" t="s">
        <v>287</v>
      </c>
      <c r="G23" s="14">
        <f>1/1</f>
        <v>1</v>
      </c>
      <c r="H23" s="13" t="s">
        <v>254</v>
      </c>
      <c r="I23" s="13" t="s">
        <v>254</v>
      </c>
      <c r="J23" s="13" t="s">
        <v>254</v>
      </c>
      <c r="K23" s="13" t="s">
        <v>254</v>
      </c>
      <c r="L23" s="13" t="s">
        <v>254</v>
      </c>
      <c r="M23" s="13" t="s">
        <v>254</v>
      </c>
      <c r="N23" s="13" t="s">
        <v>254</v>
      </c>
      <c r="O23" s="13" t="s">
        <v>254</v>
      </c>
      <c r="P23" s="13" t="s">
        <v>254</v>
      </c>
      <c r="Q23" s="13" t="s">
        <v>254</v>
      </c>
    </row>
    <row r="24" spans="1:17" ht="15.75" x14ac:dyDescent="0.25">
      <c r="A24" s="3" t="s">
        <v>90</v>
      </c>
      <c r="B24" s="13" t="s">
        <v>288</v>
      </c>
      <c r="C24" s="14">
        <f>1/2</f>
        <v>0.5</v>
      </c>
      <c r="D24" s="13" t="s">
        <v>282</v>
      </c>
      <c r="E24" s="14">
        <f>2/2</f>
        <v>1</v>
      </c>
      <c r="F24" s="13" t="s">
        <v>282</v>
      </c>
      <c r="G24" s="14">
        <f>2/2</f>
        <v>1</v>
      </c>
      <c r="H24" s="13" t="s">
        <v>282</v>
      </c>
      <c r="I24" s="14">
        <f>2/2</f>
        <v>1</v>
      </c>
      <c r="J24" s="13" t="s">
        <v>288</v>
      </c>
      <c r="K24" s="14">
        <f>1/2</f>
        <v>0.5</v>
      </c>
      <c r="L24" s="13" t="s">
        <v>282</v>
      </c>
      <c r="M24" s="14">
        <f>2/2</f>
        <v>1</v>
      </c>
      <c r="N24" s="13" t="s">
        <v>282</v>
      </c>
      <c r="O24" s="14">
        <f>2/2</f>
        <v>1</v>
      </c>
      <c r="P24" s="13" t="s">
        <v>282</v>
      </c>
      <c r="Q24" s="14">
        <f>2/2</f>
        <v>1</v>
      </c>
    </row>
    <row r="25" spans="1:17" ht="15.75" x14ac:dyDescent="0.25">
      <c r="A25" s="3" t="s">
        <v>98</v>
      </c>
      <c r="B25" s="13" t="s">
        <v>314</v>
      </c>
      <c r="C25" s="14">
        <f>13/14</f>
        <v>0.9285714285714286</v>
      </c>
      <c r="D25" s="13" t="s">
        <v>315</v>
      </c>
      <c r="E25" s="14">
        <f>9/14</f>
        <v>0.6428571428571429</v>
      </c>
      <c r="F25" s="13" t="s">
        <v>314</v>
      </c>
      <c r="G25" s="14">
        <f>13/14</f>
        <v>0.9285714285714286</v>
      </c>
      <c r="H25" s="13" t="s">
        <v>299</v>
      </c>
      <c r="I25" s="14">
        <f>9/9</f>
        <v>1</v>
      </c>
      <c r="J25" s="13" t="s">
        <v>316</v>
      </c>
      <c r="K25" s="14">
        <f>15/17</f>
        <v>0.88235294117647056</v>
      </c>
      <c r="L25" s="13" t="s">
        <v>300</v>
      </c>
      <c r="M25" s="14">
        <f>10/17</f>
        <v>0.58823529411764708</v>
      </c>
      <c r="N25" s="13" t="s">
        <v>316</v>
      </c>
      <c r="O25" s="14">
        <f>15/17</f>
        <v>0.88235294117647056</v>
      </c>
      <c r="P25" s="13" t="s">
        <v>317</v>
      </c>
      <c r="Q25" s="14">
        <f>10/10</f>
        <v>1</v>
      </c>
    </row>
    <row r="26" spans="1:17" ht="15.75" x14ac:dyDescent="0.25">
      <c r="A26" s="3" t="s">
        <v>227</v>
      </c>
      <c r="B26" s="13" t="s">
        <v>297</v>
      </c>
      <c r="C26" s="14">
        <f>9/13</f>
        <v>0.69230769230769229</v>
      </c>
      <c r="D26" s="13" t="s">
        <v>298</v>
      </c>
      <c r="E26" s="14">
        <f>2/13</f>
        <v>0.15384615384615385</v>
      </c>
      <c r="F26" s="13" t="s">
        <v>299</v>
      </c>
      <c r="G26" s="14">
        <f>9/9</f>
        <v>1</v>
      </c>
      <c r="H26" s="13" t="s">
        <v>282</v>
      </c>
      <c r="I26" s="14">
        <f>2/2</f>
        <v>1</v>
      </c>
      <c r="J26" s="13" t="s">
        <v>300</v>
      </c>
      <c r="K26" s="14">
        <f>10/17</f>
        <v>0.58823529411764708</v>
      </c>
      <c r="L26" s="13" t="s">
        <v>301</v>
      </c>
      <c r="M26" s="14">
        <f>2/17</f>
        <v>0.11764705882352941</v>
      </c>
      <c r="N26" s="13" t="s">
        <v>302</v>
      </c>
      <c r="O26" s="14">
        <f>10/11</f>
        <v>0.90909090909090906</v>
      </c>
      <c r="P26" s="13" t="s">
        <v>282</v>
      </c>
      <c r="Q26" s="14">
        <f>2/2</f>
        <v>1</v>
      </c>
    </row>
    <row r="27" spans="1:17" ht="15.75" x14ac:dyDescent="0.25">
      <c r="A27" s="3" t="s">
        <v>251</v>
      </c>
      <c r="B27" s="13" t="s">
        <v>287</v>
      </c>
      <c r="C27" s="14">
        <f>1/1</f>
        <v>1</v>
      </c>
      <c r="D27" s="13" t="s">
        <v>286</v>
      </c>
      <c r="E27" s="14">
        <f>0/1</f>
        <v>0</v>
      </c>
      <c r="F27" s="13" t="s">
        <v>287</v>
      </c>
      <c r="G27" s="14">
        <f>1/1</f>
        <v>1</v>
      </c>
      <c r="H27" s="13" t="s">
        <v>254</v>
      </c>
      <c r="I27" s="13" t="s">
        <v>254</v>
      </c>
      <c r="J27" s="13" t="s">
        <v>287</v>
      </c>
      <c r="K27" s="14">
        <f>1/1</f>
        <v>1</v>
      </c>
      <c r="L27" s="13" t="s">
        <v>286</v>
      </c>
      <c r="M27" s="14">
        <f>0/1</f>
        <v>0</v>
      </c>
      <c r="N27" s="13" t="s">
        <v>287</v>
      </c>
      <c r="O27" s="14">
        <f>1/1</f>
        <v>1</v>
      </c>
      <c r="P27" s="13" t="s">
        <v>254</v>
      </c>
      <c r="Q27" s="13" t="s">
        <v>254</v>
      </c>
    </row>
    <row r="28" spans="1:17" ht="15.75" x14ac:dyDescent="0.25">
      <c r="A28" s="3" t="s">
        <v>303</v>
      </c>
      <c r="B28" s="21" t="s">
        <v>304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7"/>
      <c r="Q28" s="16"/>
    </row>
    <row r="29" spans="1:17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7"/>
      <c r="Q29" s="16"/>
    </row>
    <row r="30" spans="1:17" ht="15.75" x14ac:dyDescent="0.25">
      <c r="A30" s="3" t="s">
        <v>305</v>
      </c>
      <c r="B30" s="13" t="s">
        <v>318</v>
      </c>
      <c r="C30" s="14">
        <f>33/40</f>
        <v>0.82499999999999996</v>
      </c>
      <c r="D30" s="13" t="s">
        <v>319</v>
      </c>
      <c r="E30" s="14">
        <f>15/40</f>
        <v>0.375</v>
      </c>
      <c r="F30" s="13" t="s">
        <v>320</v>
      </c>
      <c r="G30" s="14">
        <f>34/36</f>
        <v>0.94444444444444442</v>
      </c>
      <c r="H30" s="13" t="s">
        <v>321</v>
      </c>
      <c r="I30" s="14">
        <f>15/15</f>
        <v>1</v>
      </c>
      <c r="J30" s="13" t="s">
        <v>322</v>
      </c>
      <c r="K30" s="14">
        <f>33/45</f>
        <v>0.73333333333333328</v>
      </c>
      <c r="L30" s="13" t="s">
        <v>323</v>
      </c>
      <c r="M30" s="14">
        <f>16/45</f>
        <v>0.35555555555555557</v>
      </c>
      <c r="N30" s="13" t="s">
        <v>324</v>
      </c>
      <c r="O30" s="14">
        <f>34/37</f>
        <v>0.91891891891891897</v>
      </c>
      <c r="P30" s="13" t="s">
        <v>325</v>
      </c>
      <c r="Q30" s="14">
        <f>16/16</f>
        <v>1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1" t="s">
        <v>19</v>
      </c>
      <c r="C2" t="s">
        <v>20</v>
      </c>
      <c r="D2" s="1" t="s">
        <v>19</v>
      </c>
      <c r="E2" s="5" t="s">
        <v>21</v>
      </c>
      <c r="F2" s="1">
        <v>2</v>
      </c>
      <c r="G2" s="5">
        <v>-1</v>
      </c>
      <c r="H2" s="1" t="s">
        <v>22</v>
      </c>
      <c r="I2" s="1" t="s">
        <v>23</v>
      </c>
      <c r="J2" s="5" t="s">
        <v>21</v>
      </c>
      <c r="K2" s="1">
        <v>2</v>
      </c>
      <c r="L2" s="5">
        <v>-1</v>
      </c>
      <c r="M2" t="s">
        <v>24</v>
      </c>
      <c r="N2" t="s">
        <v>25</v>
      </c>
      <c r="O2" t="s">
        <v>17</v>
      </c>
    </row>
    <row r="3" spans="1:21" x14ac:dyDescent="0.25">
      <c r="A3" t="s">
        <v>18</v>
      </c>
      <c r="B3" s="1" t="s">
        <v>26</v>
      </c>
      <c r="C3" t="s">
        <v>20</v>
      </c>
      <c r="D3" s="1" t="s">
        <v>26</v>
      </c>
      <c r="E3" s="5" t="s">
        <v>21</v>
      </c>
      <c r="F3" s="1">
        <v>2</v>
      </c>
      <c r="G3" s="5">
        <v>-1</v>
      </c>
      <c r="M3" t="s">
        <v>27</v>
      </c>
      <c r="N3" t="s">
        <v>28</v>
      </c>
      <c r="O3" t="s">
        <v>17</v>
      </c>
    </row>
    <row r="4" spans="1:21" x14ac:dyDescent="0.25">
      <c r="A4" t="s">
        <v>18</v>
      </c>
      <c r="B4" s="1" t="s">
        <v>29</v>
      </c>
      <c r="C4" t="s">
        <v>20</v>
      </c>
      <c r="D4" s="1" t="s">
        <v>29</v>
      </c>
      <c r="E4" s="1" t="s">
        <v>29</v>
      </c>
      <c r="F4" s="1">
        <v>2</v>
      </c>
      <c r="G4" s="1">
        <v>2</v>
      </c>
      <c r="H4" s="1" t="s">
        <v>30</v>
      </c>
      <c r="I4" s="1" t="s">
        <v>30</v>
      </c>
      <c r="J4" s="1" t="s">
        <v>30</v>
      </c>
      <c r="K4" s="1">
        <v>2</v>
      </c>
      <c r="L4" s="1">
        <v>2</v>
      </c>
      <c r="M4" t="s">
        <v>31</v>
      </c>
      <c r="N4" t="s">
        <v>25</v>
      </c>
      <c r="O4" t="s">
        <v>32</v>
      </c>
      <c r="P4">
        <v>16.5</v>
      </c>
    </row>
    <row r="5" spans="1:21" x14ac:dyDescent="0.25">
      <c r="A5" t="s">
        <v>18</v>
      </c>
      <c r="B5" s="1" t="s">
        <v>33</v>
      </c>
      <c r="C5" t="s">
        <v>20</v>
      </c>
      <c r="D5" s="1" t="s">
        <v>33</v>
      </c>
      <c r="E5" s="5" t="s">
        <v>21</v>
      </c>
      <c r="F5" s="1">
        <v>2</v>
      </c>
      <c r="G5" s="5">
        <v>-1</v>
      </c>
      <c r="H5" s="1" t="s">
        <v>34</v>
      </c>
      <c r="I5" s="1" t="s">
        <v>34</v>
      </c>
      <c r="J5" s="5" t="s">
        <v>21</v>
      </c>
      <c r="K5" s="1">
        <v>2</v>
      </c>
      <c r="L5" s="5">
        <v>-1</v>
      </c>
      <c r="M5" t="s">
        <v>35</v>
      </c>
      <c r="N5" t="s">
        <v>36</v>
      </c>
      <c r="O5" t="s">
        <v>17</v>
      </c>
    </row>
    <row r="6" spans="1:21" x14ac:dyDescent="0.25">
      <c r="A6" t="s">
        <v>18</v>
      </c>
      <c r="B6" s="1" t="s">
        <v>37</v>
      </c>
      <c r="C6" t="s">
        <v>20</v>
      </c>
      <c r="D6" s="1" t="s">
        <v>37</v>
      </c>
      <c r="E6" s="5" t="s">
        <v>21</v>
      </c>
      <c r="F6" s="1">
        <v>2</v>
      </c>
      <c r="G6" s="5">
        <v>-1</v>
      </c>
      <c r="H6" s="1" t="s">
        <v>38</v>
      </c>
      <c r="I6" s="1" t="s">
        <v>38</v>
      </c>
      <c r="J6" s="5" t="s">
        <v>21</v>
      </c>
      <c r="K6" s="1">
        <v>2</v>
      </c>
      <c r="L6" s="5">
        <v>-1</v>
      </c>
      <c r="M6" t="s">
        <v>39</v>
      </c>
      <c r="N6" t="s">
        <v>40</v>
      </c>
      <c r="O6" t="s">
        <v>17</v>
      </c>
    </row>
    <row r="7" spans="1:21" x14ac:dyDescent="0.25">
      <c r="A7" t="s">
        <v>18</v>
      </c>
      <c r="B7" s="1" t="s">
        <v>41</v>
      </c>
      <c r="C7" t="s">
        <v>20</v>
      </c>
      <c r="D7" s="1" t="s">
        <v>41</v>
      </c>
      <c r="E7" s="1" t="s">
        <v>41</v>
      </c>
      <c r="F7" s="1">
        <v>2</v>
      </c>
      <c r="G7" s="1">
        <v>2</v>
      </c>
      <c r="H7" s="1" t="s">
        <v>42</v>
      </c>
      <c r="I7" s="1" t="s">
        <v>42</v>
      </c>
      <c r="J7" s="1" t="s">
        <v>42</v>
      </c>
      <c r="K7" s="1">
        <v>2</v>
      </c>
      <c r="L7" s="1">
        <v>2</v>
      </c>
      <c r="M7" t="s">
        <v>43</v>
      </c>
      <c r="N7" t="s">
        <v>44</v>
      </c>
      <c r="O7" t="s">
        <v>45</v>
      </c>
      <c r="P7">
        <v>16.5</v>
      </c>
    </row>
    <row r="8" spans="1:21" x14ac:dyDescent="0.25">
      <c r="A8" t="s">
        <v>18</v>
      </c>
      <c r="B8" s="1" t="s">
        <v>46</v>
      </c>
      <c r="C8" t="s">
        <v>20</v>
      </c>
      <c r="D8" s="1" t="s">
        <v>46</v>
      </c>
      <c r="E8" s="5" t="s">
        <v>21</v>
      </c>
      <c r="F8" s="1">
        <v>2</v>
      </c>
      <c r="G8" s="5">
        <v>-1</v>
      </c>
      <c r="H8" s="1" t="s">
        <v>47</v>
      </c>
      <c r="I8" s="1" t="s">
        <v>47</v>
      </c>
      <c r="J8" s="5" t="s">
        <v>21</v>
      </c>
      <c r="K8" s="1">
        <v>2</v>
      </c>
      <c r="L8" s="5">
        <v>-1</v>
      </c>
      <c r="M8" t="s">
        <v>48</v>
      </c>
      <c r="N8" t="s">
        <v>49</v>
      </c>
      <c r="O8" t="s">
        <v>17</v>
      </c>
    </row>
    <row r="9" spans="1:21" x14ac:dyDescent="0.25">
      <c r="A9" t="s">
        <v>18</v>
      </c>
      <c r="B9" s="1" t="s">
        <v>50</v>
      </c>
      <c r="C9" t="s">
        <v>20</v>
      </c>
      <c r="D9" s="1" t="s">
        <v>50</v>
      </c>
      <c r="E9" s="5" t="s">
        <v>21</v>
      </c>
      <c r="F9" s="1">
        <v>2</v>
      </c>
      <c r="G9" s="5">
        <v>-1</v>
      </c>
      <c r="H9" s="9" t="s">
        <v>94</v>
      </c>
      <c r="I9" s="10" t="s">
        <v>21</v>
      </c>
      <c r="J9" s="10" t="s">
        <v>21</v>
      </c>
      <c r="K9" s="10">
        <v>-1</v>
      </c>
      <c r="L9" s="10">
        <v>-1</v>
      </c>
      <c r="M9" t="s">
        <v>51</v>
      </c>
      <c r="N9" t="s">
        <v>17</v>
      </c>
    </row>
    <row r="12" spans="1:21" ht="15.75" x14ac:dyDescent="0.25">
      <c r="A12" s="3" t="s">
        <v>53</v>
      </c>
      <c r="H12" s="3" t="s">
        <v>54</v>
      </c>
    </row>
    <row r="13" spans="1:21" x14ac:dyDescent="0.25">
      <c r="A13" s="4" t="s">
        <v>55</v>
      </c>
      <c r="F13">
        <f>COUNTIFS(B2:B9,"&lt;&gt;*_*",B2:B9,"&lt;&gt;")</f>
        <v>8</v>
      </c>
      <c r="H13" s="4" t="s">
        <v>55</v>
      </c>
      <c r="K13">
        <f>COUNTIFS(B2:B9,"&lt;&gt;*_*",B2:B9,"&lt;&gt;",R2:R9,"&lt;&gt;TRUE")</f>
        <v>8</v>
      </c>
    </row>
    <row r="14" spans="1:21" x14ac:dyDescent="0.25">
      <c r="A14" s="4" t="s">
        <v>56</v>
      </c>
      <c r="F14">
        <f>COUNTIFS(F2:F9,"&gt;0")</f>
        <v>8</v>
      </c>
      <c r="H14" s="4" t="s">
        <v>56</v>
      </c>
      <c r="K14">
        <f>COUNTIFS(F2:F9,"&gt;0",R2:R9,"&lt;&gt;TRUE")</f>
        <v>8</v>
      </c>
    </row>
    <row r="15" spans="1:21" x14ac:dyDescent="0.25">
      <c r="A15" s="4" t="s">
        <v>57</v>
      </c>
      <c r="F15">
        <f>COUNTIFS(G2:G9,"&gt;0")</f>
        <v>2</v>
      </c>
      <c r="H15" s="4" t="s">
        <v>57</v>
      </c>
      <c r="K15">
        <f>COUNTIFS(G2:G9,"&gt;0",S2:S9,"&lt;&gt;TRUE")</f>
        <v>2</v>
      </c>
    </row>
    <row r="16" spans="1:21" x14ac:dyDescent="0.25">
      <c r="A16" s="4" t="s">
        <v>58</v>
      </c>
      <c r="F16">
        <f>COUNTIFS(F2:F9,"&lt;&gt;-1",F2:F9,"&lt;&gt;0",F2:F9,"&lt;2")</f>
        <v>0</v>
      </c>
      <c r="H16" s="4" t="s">
        <v>58</v>
      </c>
      <c r="K16">
        <f>COUNTIFS(F2:F9,"&lt;&gt;-1",F2:F9,"&lt;&gt;0",F2:F9,"&lt;2",R2:R9,"&lt;&gt;TRUE")</f>
        <v>0</v>
      </c>
    </row>
    <row r="17" spans="1:11" x14ac:dyDescent="0.25">
      <c r="A17" s="4" t="s">
        <v>59</v>
      </c>
      <c r="F17">
        <f>COUNTIFS(G2:G9,"&lt;&gt;-1",G2:G9,"&lt;&gt;0",G2:G9,"&lt;2")</f>
        <v>0</v>
      </c>
      <c r="H17" s="4" t="s">
        <v>59</v>
      </c>
      <c r="K17">
        <f>COUNTIFS(G2:G9,"&lt;&gt;-1",G2:G9,"&lt;&gt;0",G2:G9,"&lt;2",S2:S9,"&lt;&gt;TRUE")</f>
        <v>0</v>
      </c>
    </row>
    <row r="18" spans="1:11" x14ac:dyDescent="0.25">
      <c r="A18" s="4" t="s">
        <v>60</v>
      </c>
      <c r="F18">
        <f>COUNTIFS(F2:F9,"=-1")+COUNTIFS(F2:F9,"=-3")</f>
        <v>0</v>
      </c>
      <c r="H18" s="4" t="s">
        <v>60</v>
      </c>
      <c r="K18">
        <f>COUNTIFS(F2:F9,"=-1",R2:R9,"&lt;&gt;TRUE")+COUNTIFS(F2:F9,"=-3",R2:R9,"&lt;&gt;TRUE")</f>
        <v>0</v>
      </c>
    </row>
    <row r="19" spans="1:11" x14ac:dyDescent="0.25">
      <c r="A19" s="4" t="s">
        <v>61</v>
      </c>
      <c r="F19">
        <f>COUNTIFS(G2:G9,"=-1")+COUNTIFS(G2:G9,"=-3")</f>
        <v>6</v>
      </c>
      <c r="H19" s="4" t="s">
        <v>61</v>
      </c>
      <c r="K19">
        <f>COUNTIFS(G2:G9,"=-1",S2:S9,"&lt;&gt;TRUE")+COUNTIFS(G2:G9,"=-3",S2:S9,"&lt;&gt;TRUE")</f>
        <v>6</v>
      </c>
    </row>
    <row r="20" spans="1:11" x14ac:dyDescent="0.25">
      <c r="A20" s="4" t="s">
        <v>62</v>
      </c>
      <c r="F20" s="8">
        <f>F14/F13</f>
        <v>1</v>
      </c>
      <c r="H20" s="4" t="s">
        <v>62</v>
      </c>
      <c r="K20" s="8">
        <f>K14/K13</f>
        <v>1</v>
      </c>
    </row>
    <row r="21" spans="1:11" x14ac:dyDescent="0.25">
      <c r="A21" s="4" t="s">
        <v>63</v>
      </c>
      <c r="F21" s="8">
        <f>F15/F13</f>
        <v>0.25</v>
      </c>
      <c r="H21" s="4" t="s">
        <v>64</v>
      </c>
      <c r="K21" s="8">
        <f>K15/K13</f>
        <v>0.25</v>
      </c>
    </row>
    <row r="22" spans="1:11" x14ac:dyDescent="0.25">
      <c r="A22" s="4" t="s">
        <v>65</v>
      </c>
      <c r="F22" s="8">
        <f>F14/(F14+F16)</f>
        <v>1</v>
      </c>
      <c r="H22" s="4" t="s">
        <v>65</v>
      </c>
      <c r="K22" s="8">
        <f>K14/(K14+K16)</f>
        <v>1</v>
      </c>
    </row>
    <row r="23" spans="1:11" x14ac:dyDescent="0.25">
      <c r="A23" s="4" t="s">
        <v>66</v>
      </c>
      <c r="F23" s="8">
        <f>F15/(F15+F17)</f>
        <v>1</v>
      </c>
      <c r="H23" s="4" t="s">
        <v>66</v>
      </c>
      <c r="K23" s="8">
        <f>K15/(K15+K17)</f>
        <v>1</v>
      </c>
    </row>
    <row r="26" spans="1:11" ht="15.75" x14ac:dyDescent="0.25">
      <c r="A26" s="3" t="s">
        <v>67</v>
      </c>
      <c r="H26" s="3" t="s">
        <v>68</v>
      </c>
    </row>
    <row r="27" spans="1:11" x14ac:dyDescent="0.25">
      <c r="A27" s="4" t="s">
        <v>55</v>
      </c>
      <c r="F27">
        <f>COUNTIFS(H2:H9,"&lt;&gt;*_FP",H2:H9,"&lt;&gt;",H2:H9,"&lt;&gt;no structure")</f>
        <v>7</v>
      </c>
      <c r="H27" s="4" t="s">
        <v>55</v>
      </c>
      <c r="K27">
        <f>COUNTIFS(H2:H9,"&lt;&gt;*_FP",H2:H9,"&lt;&gt;",H2:H9,"&lt;&gt;no structure",T2:T9,"&lt;&gt;TRUE")</f>
        <v>7</v>
      </c>
    </row>
    <row r="28" spans="1:11" x14ac:dyDescent="0.25">
      <c r="A28" s="4" t="s">
        <v>56</v>
      </c>
      <c r="F28">
        <f>COUNTIFS(K2:K9,"&gt;0")</f>
        <v>6</v>
      </c>
      <c r="H28" s="4" t="s">
        <v>56</v>
      </c>
      <c r="K28">
        <f>COUNTIFS(K2:K9,"&gt;0",T2:T9,"&lt;&gt;TRUE")</f>
        <v>6</v>
      </c>
    </row>
    <row r="29" spans="1:11" x14ac:dyDescent="0.25">
      <c r="A29" s="4" t="s">
        <v>57</v>
      </c>
      <c r="F29">
        <f>COUNTIFS(L2:L9,"&gt;0")</f>
        <v>2</v>
      </c>
      <c r="H29" s="4" t="s">
        <v>57</v>
      </c>
      <c r="K29">
        <f>COUNTIFS(L2:L9,"&gt;0",U2:U9,"&lt;&gt;TRUE")</f>
        <v>2</v>
      </c>
    </row>
    <row r="30" spans="1:11" x14ac:dyDescent="0.25">
      <c r="A30" s="4" t="s">
        <v>58</v>
      </c>
      <c r="F30">
        <f>COUNTIFS(K2:K9,"&lt;&gt;-1",K2:K9,"&lt;&gt;0",K2:K9,"&lt;2")</f>
        <v>0</v>
      </c>
      <c r="H30" s="4" t="s">
        <v>58</v>
      </c>
      <c r="K30">
        <f>COUNTIFS(K2:K9,"&lt;&gt;-1",K2:K9,"&lt;&gt;0",K2:K9,"&lt;2",T2:T9,"&lt;&gt;TRUE")</f>
        <v>0</v>
      </c>
    </row>
    <row r="31" spans="1:11" x14ac:dyDescent="0.25">
      <c r="A31" s="4" t="s">
        <v>59</v>
      </c>
      <c r="F31">
        <f>COUNTIFS(L2:L9,"&lt;&gt;-1",L2:L9,"&lt;&gt;0",L2:L9,"&lt;2")</f>
        <v>0</v>
      </c>
      <c r="H31" s="4" t="s">
        <v>59</v>
      </c>
      <c r="K31">
        <f>COUNTIFS(L2:L9,"&lt;&gt;-1",L2:L9,"&lt;&gt;0",L2:L9,"&lt;2",U2:U9,"&lt;&gt;TRUE")</f>
        <v>0</v>
      </c>
    </row>
    <row r="32" spans="1:11" x14ac:dyDescent="0.25">
      <c r="A32" s="4" t="s">
        <v>60</v>
      </c>
      <c r="F32">
        <f>COUNTIFS(K2:K9,"=-1")+COUNTIFS(K2:K9,"=-3")</f>
        <v>1</v>
      </c>
      <c r="H32" s="4" t="s">
        <v>60</v>
      </c>
      <c r="K32">
        <f>COUNTIFS(K2:K9,"=-1",T2:T9,"&lt;&gt;TRUE")+COUNTIFS(K2:K9,"=-3",T2:T9,"&lt;&gt;TRUE")</f>
        <v>1</v>
      </c>
    </row>
    <row r="33" spans="1:11" x14ac:dyDescent="0.25">
      <c r="A33" s="4" t="s">
        <v>61</v>
      </c>
      <c r="F33">
        <f>COUNTIFS(L2:L9,"=-1")+COUNTIFS(L2:L9,"=-3")</f>
        <v>5</v>
      </c>
      <c r="H33" s="4" t="s">
        <v>61</v>
      </c>
      <c r="K33">
        <f>COUNTIFS(L2:L9,"=-1",U2:U9,"&lt;&gt;TRUE")+COUNTIFS(L2:L9,"=-3",U2:U9,"&lt;&gt;TRUE")</f>
        <v>5</v>
      </c>
    </row>
    <row r="34" spans="1:11" x14ac:dyDescent="0.25">
      <c r="A34" s="4" t="s">
        <v>62</v>
      </c>
      <c r="F34" s="8">
        <f>F28/F27</f>
        <v>0.8571428571428571</v>
      </c>
      <c r="H34" s="4" t="s">
        <v>62</v>
      </c>
      <c r="K34" s="8">
        <f>K28/K27</f>
        <v>0.8571428571428571</v>
      </c>
    </row>
    <row r="35" spans="1:11" x14ac:dyDescent="0.25">
      <c r="A35" s="4" t="s">
        <v>63</v>
      </c>
      <c r="F35" s="8">
        <f>F29/F27</f>
        <v>0.2857142857142857</v>
      </c>
      <c r="H35" s="4" t="s">
        <v>64</v>
      </c>
      <c r="K35" s="8">
        <f>K29/K27</f>
        <v>0.2857142857142857</v>
      </c>
    </row>
    <row r="36" spans="1:11" x14ac:dyDescent="0.25">
      <c r="A36" s="4" t="s">
        <v>65</v>
      </c>
      <c r="F36" s="8">
        <f>F28/(F28+F30)</f>
        <v>1</v>
      </c>
      <c r="H36" s="4" t="s">
        <v>65</v>
      </c>
      <c r="K36" s="8">
        <f>K28/(K28+K30)</f>
        <v>1</v>
      </c>
    </row>
    <row r="37" spans="1:11" x14ac:dyDescent="0.25">
      <c r="A37" s="4" t="s">
        <v>66</v>
      </c>
      <c r="F37" s="8">
        <f>F29/(F29+F31)</f>
        <v>1</v>
      </c>
      <c r="H37" s="4" t="s">
        <v>66</v>
      </c>
      <c r="K37" s="8">
        <f>K29/(K29+K31)</f>
        <v>1</v>
      </c>
    </row>
    <row r="40" spans="1:11" ht="15.75" x14ac:dyDescent="0.25">
      <c r="A40" s="3" t="s">
        <v>69</v>
      </c>
    </row>
    <row r="41" spans="1:11" x14ac:dyDescent="0.25">
      <c r="A41" s="1" t="s">
        <v>70</v>
      </c>
    </row>
    <row r="42" spans="1:11" x14ac:dyDescent="0.25">
      <c r="A42" s="5" t="s">
        <v>71</v>
      </c>
    </row>
    <row r="44" spans="1:11" x14ac:dyDescent="0.25">
      <c r="A44" s="1" t="s">
        <v>72</v>
      </c>
    </row>
    <row r="45" spans="1:11" x14ac:dyDescent="0.25">
      <c r="A45" s="6" t="s">
        <v>73</v>
      </c>
    </row>
    <row r="46" spans="1:11" x14ac:dyDescent="0.25">
      <c r="A46" s="7" t="s">
        <v>74</v>
      </c>
    </row>
    <row r="47" spans="1:11" x14ac:dyDescent="0.25">
      <c r="A47" s="5" t="s">
        <v>75</v>
      </c>
    </row>
    <row r="49" spans="1:1" x14ac:dyDescent="0.25">
      <c r="A49" s="4" t="s">
        <v>76</v>
      </c>
    </row>
    <row r="50" spans="1:1" x14ac:dyDescent="0.25">
      <c r="A50" t="s">
        <v>77</v>
      </c>
    </row>
    <row r="51" spans="1:1" x14ac:dyDescent="0.25">
      <c r="A51" t="s">
        <v>78</v>
      </c>
    </row>
    <row r="52" spans="1:1" x14ac:dyDescent="0.25">
      <c r="A52" t="s">
        <v>79</v>
      </c>
    </row>
    <row r="53" spans="1:1" x14ac:dyDescent="0.25">
      <c r="A53" t="s">
        <v>80</v>
      </c>
    </row>
    <row r="54" spans="1:1" x14ac:dyDescent="0.25">
      <c r="A54" t="s">
        <v>81</v>
      </c>
    </row>
    <row r="55" spans="1:1" x14ac:dyDescent="0.25">
      <c r="A55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83</v>
      </c>
      <c r="B2" s="9" t="s">
        <v>29</v>
      </c>
      <c r="C2" t="s">
        <v>20</v>
      </c>
      <c r="D2" s="10" t="s">
        <v>21</v>
      </c>
      <c r="E2" s="10" t="s">
        <v>21</v>
      </c>
      <c r="F2" s="10">
        <v>-1</v>
      </c>
      <c r="G2" s="10">
        <v>-1</v>
      </c>
      <c r="H2" s="9" t="s">
        <v>253</v>
      </c>
      <c r="I2" s="10" t="s">
        <v>21</v>
      </c>
      <c r="J2" s="10" t="s">
        <v>21</v>
      </c>
      <c r="K2" s="10">
        <v>-1</v>
      </c>
      <c r="L2" s="10">
        <v>-1</v>
      </c>
      <c r="M2" t="s">
        <v>166</v>
      </c>
      <c r="N2" t="s">
        <v>17</v>
      </c>
    </row>
    <row r="3" spans="1:21" x14ac:dyDescent="0.25">
      <c r="A3" t="s">
        <v>83</v>
      </c>
      <c r="B3" s="5" t="s">
        <v>84</v>
      </c>
      <c r="C3" t="s">
        <v>20</v>
      </c>
      <c r="D3" s="5" t="s">
        <v>85</v>
      </c>
      <c r="E3" t="s">
        <v>21</v>
      </c>
      <c r="F3" s="5">
        <v>-2</v>
      </c>
      <c r="G3">
        <v>0</v>
      </c>
      <c r="M3" t="s">
        <v>17</v>
      </c>
      <c r="N3" t="s">
        <v>17</v>
      </c>
      <c r="O3" t="s">
        <v>17</v>
      </c>
    </row>
    <row r="6" spans="1:21" ht="15.75" x14ac:dyDescent="0.25">
      <c r="A6" s="3" t="s">
        <v>53</v>
      </c>
      <c r="H6" s="3" t="s">
        <v>54</v>
      </c>
    </row>
    <row r="7" spans="1:21" x14ac:dyDescent="0.25">
      <c r="A7" s="4" t="s">
        <v>55</v>
      </c>
      <c r="F7">
        <f>COUNTIFS(B2:B3,"&lt;&gt;*_*",B2:B3,"&lt;&gt;")</f>
        <v>1</v>
      </c>
      <c r="H7" s="4" t="s">
        <v>55</v>
      </c>
      <c r="K7">
        <f>COUNTIFS(B2:B3,"&lt;&gt;*_*",B2:B3,"&lt;&gt;",R2:R3,"&lt;&gt;TRUE")</f>
        <v>1</v>
      </c>
    </row>
    <row r="8" spans="1:21" x14ac:dyDescent="0.25">
      <c r="A8" s="4" t="s">
        <v>56</v>
      </c>
      <c r="F8">
        <f>COUNTIFS(F2:F3,"&gt;0")</f>
        <v>0</v>
      </c>
      <c r="H8" s="4" t="s">
        <v>56</v>
      </c>
      <c r="K8">
        <f>COUNTIFS(F2:F3,"&gt;0",R2:R3,"&lt;&gt;TRUE")</f>
        <v>0</v>
      </c>
    </row>
    <row r="9" spans="1:21" x14ac:dyDescent="0.25">
      <c r="A9" s="4" t="s">
        <v>57</v>
      </c>
      <c r="F9">
        <f>COUNTIFS(G2:G3,"&gt;0")</f>
        <v>0</v>
      </c>
      <c r="H9" s="4" t="s">
        <v>57</v>
      </c>
      <c r="K9">
        <f>COUNTIFS(G2:G3,"&gt;0",S2:S3,"&lt;&gt;TRUE")</f>
        <v>0</v>
      </c>
    </row>
    <row r="10" spans="1:21" x14ac:dyDescent="0.25">
      <c r="A10" s="4" t="s">
        <v>58</v>
      </c>
      <c r="F10">
        <f>COUNTIFS(F2:F3,"&lt;&gt;-1",F2:F3,"&lt;&gt;0",F2:F3,"&lt;2")</f>
        <v>1</v>
      </c>
      <c r="H10" s="4" t="s">
        <v>58</v>
      </c>
      <c r="K10">
        <f>COUNTIFS(F2:F3,"&lt;&gt;-1",F2:F3,"&lt;&gt;0",F2:F3,"&lt;2",R2:R3,"&lt;&gt;TRUE")</f>
        <v>1</v>
      </c>
    </row>
    <row r="11" spans="1:21" x14ac:dyDescent="0.25">
      <c r="A11" s="4" t="s">
        <v>59</v>
      </c>
      <c r="F11">
        <f>COUNTIFS(G2:G3,"&lt;&gt;-1",G2:G3,"&lt;&gt;0",G2:G3,"&lt;2")</f>
        <v>0</v>
      </c>
      <c r="H11" s="4" t="s">
        <v>59</v>
      </c>
      <c r="K11">
        <f>COUNTIFS(G2:G3,"&lt;&gt;-1",G2:G3,"&lt;&gt;0",G2:G3,"&lt;2",S2:S3,"&lt;&gt;TRUE")</f>
        <v>0</v>
      </c>
    </row>
    <row r="12" spans="1:21" x14ac:dyDescent="0.25">
      <c r="A12" s="4" t="s">
        <v>60</v>
      </c>
      <c r="F12">
        <f>COUNTIFS(F2:F3,"=-1")+COUNTIFS(F2:F3,"=-3")</f>
        <v>1</v>
      </c>
      <c r="H12" s="4" t="s">
        <v>60</v>
      </c>
      <c r="K12">
        <f>COUNTIFS(F2:F3,"=-1",R2:R3,"&lt;&gt;TRUE")+COUNTIFS(F2:F3,"=-3",R2:R3,"&lt;&gt;TRUE")</f>
        <v>1</v>
      </c>
    </row>
    <row r="13" spans="1:21" x14ac:dyDescent="0.25">
      <c r="A13" s="4" t="s">
        <v>61</v>
      </c>
      <c r="F13">
        <f>COUNTIFS(G2:G3,"=-1")+COUNTIFS(G2:G3,"=-3")</f>
        <v>1</v>
      </c>
      <c r="H13" s="4" t="s">
        <v>61</v>
      </c>
      <c r="K13">
        <f>COUNTIFS(G2:G3,"=-1",S2:S3,"&lt;&gt;TRUE")+COUNTIFS(G2:G3,"=-3",S2:S3,"&lt;&gt;TRUE")</f>
        <v>1</v>
      </c>
    </row>
    <row r="14" spans="1:21" x14ac:dyDescent="0.25">
      <c r="A14" s="4" t="s">
        <v>62</v>
      </c>
      <c r="F14" s="8">
        <f>F8/F7</f>
        <v>0</v>
      </c>
      <c r="H14" s="4" t="s">
        <v>62</v>
      </c>
      <c r="K14" s="8">
        <f>K8/K7</f>
        <v>0</v>
      </c>
    </row>
    <row r="15" spans="1:21" x14ac:dyDescent="0.25">
      <c r="A15" s="4" t="s">
        <v>63</v>
      </c>
      <c r="F15" s="8">
        <f>F9/F7</f>
        <v>0</v>
      </c>
      <c r="H15" s="4" t="s">
        <v>64</v>
      </c>
      <c r="K15" s="8">
        <f>K9/K7</f>
        <v>0</v>
      </c>
    </row>
    <row r="16" spans="1:21" x14ac:dyDescent="0.25">
      <c r="A16" s="4" t="s">
        <v>65</v>
      </c>
      <c r="F16" s="8">
        <f>F8/(F8+F10)</f>
        <v>0</v>
      </c>
      <c r="H16" s="4" t="s">
        <v>65</v>
      </c>
      <c r="K16" s="8">
        <f>K8/(K8+K10)</f>
        <v>0</v>
      </c>
    </row>
    <row r="17" spans="1:11" x14ac:dyDescent="0.25">
      <c r="A17" s="4" t="s">
        <v>66</v>
      </c>
      <c r="F17" s="11" t="s">
        <v>254</v>
      </c>
      <c r="H17" s="4" t="s">
        <v>66</v>
      </c>
      <c r="K17" s="11" t="s">
        <v>254</v>
      </c>
    </row>
    <row r="20" spans="1:11" ht="15.75" x14ac:dyDescent="0.25">
      <c r="A20" s="3" t="s">
        <v>67</v>
      </c>
      <c r="H20" s="3" t="s">
        <v>68</v>
      </c>
    </row>
    <row r="21" spans="1:11" x14ac:dyDescent="0.25">
      <c r="A21" s="4" t="s">
        <v>55</v>
      </c>
      <c r="F21">
        <f>COUNTIFS(H2:H3,"&lt;&gt;*_FP",H2:H3,"&lt;&gt;",H2:H3,"&lt;&gt;no structure")</f>
        <v>1</v>
      </c>
      <c r="H21" s="4" t="s">
        <v>55</v>
      </c>
      <c r="K21">
        <f>COUNTIFS(H2:H3,"&lt;&gt;*_FP",H2:H3,"&lt;&gt;",H2:H3,"&lt;&gt;no structure",T2:T3,"&lt;&gt;TRUE")</f>
        <v>1</v>
      </c>
    </row>
    <row r="22" spans="1:11" x14ac:dyDescent="0.25">
      <c r="A22" s="4" t="s">
        <v>56</v>
      </c>
      <c r="F22">
        <f>COUNTIFS(K2:K3,"&gt;0")</f>
        <v>0</v>
      </c>
      <c r="H22" s="4" t="s">
        <v>56</v>
      </c>
      <c r="K22">
        <f>COUNTIFS(K2:K3,"&gt;0",T2:T3,"&lt;&gt;TRUE")</f>
        <v>0</v>
      </c>
    </row>
    <row r="23" spans="1:11" x14ac:dyDescent="0.25">
      <c r="A23" s="4" t="s">
        <v>57</v>
      </c>
      <c r="F23">
        <f>COUNTIFS(L2:L3,"&gt;0")</f>
        <v>0</v>
      </c>
      <c r="H23" s="4" t="s">
        <v>57</v>
      </c>
      <c r="K23">
        <f>COUNTIFS(L2:L3,"&gt;0",U2:U3,"&lt;&gt;TRUE")</f>
        <v>0</v>
      </c>
    </row>
    <row r="24" spans="1:11" x14ac:dyDescent="0.25">
      <c r="A24" s="4" t="s">
        <v>58</v>
      </c>
      <c r="F24">
        <f>COUNTIFS(K2:K3,"&lt;&gt;-1",K2:K3,"&lt;&gt;0",K2:K3,"&lt;2")</f>
        <v>0</v>
      </c>
      <c r="H24" s="4" t="s">
        <v>58</v>
      </c>
      <c r="K24">
        <f>COUNTIFS(K2:K3,"&lt;&gt;-1",K2:K3,"&lt;&gt;0",K2:K3,"&lt;2",T2:T3,"&lt;&gt;TRUE")</f>
        <v>0</v>
      </c>
    </row>
    <row r="25" spans="1:11" x14ac:dyDescent="0.25">
      <c r="A25" s="4" t="s">
        <v>59</v>
      </c>
      <c r="F25">
        <f>COUNTIFS(L2:L3,"&lt;&gt;-1",L2:L3,"&lt;&gt;0",L2:L3,"&lt;2")</f>
        <v>0</v>
      </c>
      <c r="H25" s="4" t="s">
        <v>59</v>
      </c>
      <c r="K25">
        <f>COUNTIFS(L2:L3,"&lt;&gt;-1",L2:L3,"&lt;&gt;0",L2:L3,"&lt;2",U2:U3,"&lt;&gt;TRUE")</f>
        <v>0</v>
      </c>
    </row>
    <row r="26" spans="1:11" x14ac:dyDescent="0.25">
      <c r="A26" s="4" t="s">
        <v>60</v>
      </c>
      <c r="F26">
        <f>COUNTIFS(K2:K3,"=-1")+COUNTIFS(K2:K3,"=-3")</f>
        <v>1</v>
      </c>
      <c r="H26" s="4" t="s">
        <v>60</v>
      </c>
      <c r="K26">
        <f>COUNTIFS(K2:K3,"=-1",T2:T3,"&lt;&gt;TRUE")+COUNTIFS(K2:K3,"=-3",T2:T3,"&lt;&gt;TRUE")</f>
        <v>1</v>
      </c>
    </row>
    <row r="27" spans="1:11" x14ac:dyDescent="0.25">
      <c r="A27" s="4" t="s">
        <v>61</v>
      </c>
      <c r="F27">
        <f>COUNTIFS(L2:L3,"=-1")+COUNTIFS(L2:L3,"=-3")</f>
        <v>1</v>
      </c>
      <c r="H27" s="4" t="s">
        <v>61</v>
      </c>
      <c r="K27">
        <f>COUNTIFS(L2:L3,"=-1",U2:U3,"&lt;&gt;TRUE")+COUNTIFS(L2:L3,"=-3",U2:U3,"&lt;&gt;TRUE")</f>
        <v>1</v>
      </c>
    </row>
    <row r="28" spans="1:11" x14ac:dyDescent="0.25">
      <c r="A28" s="4" t="s">
        <v>62</v>
      </c>
      <c r="F28" s="8">
        <f>F22/F21</f>
        <v>0</v>
      </c>
      <c r="H28" s="4" t="s">
        <v>62</v>
      </c>
      <c r="K28" s="8">
        <f>K22/K21</f>
        <v>0</v>
      </c>
    </row>
    <row r="29" spans="1:11" x14ac:dyDescent="0.25">
      <c r="A29" s="4" t="s">
        <v>63</v>
      </c>
      <c r="F29" s="8">
        <f>F23/F21</f>
        <v>0</v>
      </c>
      <c r="H29" s="4" t="s">
        <v>64</v>
      </c>
      <c r="K29" s="8">
        <f>K23/K21</f>
        <v>0</v>
      </c>
    </row>
    <row r="30" spans="1:11" x14ac:dyDescent="0.25">
      <c r="A30" s="4" t="s">
        <v>65</v>
      </c>
      <c r="F30" s="11" t="s">
        <v>254</v>
      </c>
      <c r="H30" s="4" t="s">
        <v>65</v>
      </c>
      <c r="K30" s="11" t="s">
        <v>254</v>
      </c>
    </row>
    <row r="31" spans="1:11" x14ac:dyDescent="0.25">
      <c r="A31" s="4" t="s">
        <v>66</v>
      </c>
      <c r="F31" s="11" t="s">
        <v>254</v>
      </c>
      <c r="H31" s="4" t="s">
        <v>66</v>
      </c>
      <c r="K31" s="11" t="s">
        <v>254</v>
      </c>
    </row>
    <row r="34" spans="1:1" ht="15.75" x14ac:dyDescent="0.25">
      <c r="A34" s="3" t="s">
        <v>69</v>
      </c>
    </row>
    <row r="35" spans="1:1" x14ac:dyDescent="0.25">
      <c r="A35" s="1" t="s">
        <v>70</v>
      </c>
    </row>
    <row r="36" spans="1:1" x14ac:dyDescent="0.25">
      <c r="A36" s="5" t="s">
        <v>71</v>
      </c>
    </row>
    <row r="38" spans="1:1" x14ac:dyDescent="0.25">
      <c r="A38" s="1" t="s">
        <v>72</v>
      </c>
    </row>
    <row r="39" spans="1:1" x14ac:dyDescent="0.25">
      <c r="A39" s="6" t="s">
        <v>73</v>
      </c>
    </row>
    <row r="40" spans="1:1" x14ac:dyDescent="0.25">
      <c r="A40" s="7" t="s">
        <v>74</v>
      </c>
    </row>
    <row r="41" spans="1:1" x14ac:dyDescent="0.25">
      <c r="A41" s="5" t="s">
        <v>75</v>
      </c>
    </row>
    <row r="43" spans="1:1" x14ac:dyDescent="0.25">
      <c r="A43" s="4" t="s">
        <v>76</v>
      </c>
    </row>
    <row r="44" spans="1:1" x14ac:dyDescent="0.25">
      <c r="A44" t="s">
        <v>77</v>
      </c>
    </row>
    <row r="45" spans="1:1" x14ac:dyDescent="0.25">
      <c r="A45" t="s">
        <v>78</v>
      </c>
    </row>
    <row r="46" spans="1:1" x14ac:dyDescent="0.25">
      <c r="A46" t="s">
        <v>79</v>
      </c>
    </row>
    <row r="47" spans="1:1" x14ac:dyDescent="0.25">
      <c r="A47" t="s">
        <v>80</v>
      </c>
    </row>
    <row r="48" spans="1:1" x14ac:dyDescent="0.25">
      <c r="A48" t="s">
        <v>81</v>
      </c>
    </row>
    <row r="49" spans="1:1" x14ac:dyDescent="0.25">
      <c r="A49" t="s">
        <v>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86</v>
      </c>
      <c r="B2" s="1" t="s">
        <v>87</v>
      </c>
      <c r="C2" t="s">
        <v>20</v>
      </c>
      <c r="D2" s="1" t="s">
        <v>87</v>
      </c>
      <c r="E2" s="5" t="s">
        <v>21</v>
      </c>
      <c r="F2" s="1">
        <v>2</v>
      </c>
      <c r="G2" s="5">
        <v>-1</v>
      </c>
      <c r="H2" t="s">
        <v>88</v>
      </c>
      <c r="I2" t="s">
        <v>89</v>
      </c>
      <c r="J2" t="s">
        <v>17</v>
      </c>
    </row>
    <row r="5" spans="1:14" ht="15.75" x14ac:dyDescent="0.25">
      <c r="A5" s="3" t="s">
        <v>53</v>
      </c>
      <c r="H5" s="3" t="s">
        <v>54</v>
      </c>
    </row>
    <row r="6" spans="1:14" x14ac:dyDescent="0.25">
      <c r="A6" s="4" t="s">
        <v>55</v>
      </c>
      <c r="F6">
        <f>COUNTIFS(B2:B2,"&lt;&gt;*_*",B2:B2,"&lt;&gt;")</f>
        <v>1</v>
      </c>
      <c r="H6" s="4" t="s">
        <v>55</v>
      </c>
      <c r="K6">
        <f>COUNTIFS(B2:B2,"&lt;&gt;*_*",B2:B2,"&lt;&gt;",M2:M2,"&lt;&gt;TRUE")</f>
        <v>1</v>
      </c>
    </row>
    <row r="7" spans="1:14" x14ac:dyDescent="0.25">
      <c r="A7" s="4" t="s">
        <v>56</v>
      </c>
      <c r="F7">
        <f>COUNTIFS(F2:F2,"&gt;0")</f>
        <v>1</v>
      </c>
      <c r="H7" s="4" t="s">
        <v>56</v>
      </c>
      <c r="K7">
        <f>COUNTIFS(F2:F2,"&gt;0",M2:M2,"&lt;&gt;TRUE")</f>
        <v>1</v>
      </c>
    </row>
    <row r="8" spans="1:14" x14ac:dyDescent="0.25">
      <c r="A8" s="4" t="s">
        <v>57</v>
      </c>
      <c r="F8">
        <f>COUNTIFS(G2:G2,"&gt;0")</f>
        <v>0</v>
      </c>
      <c r="H8" s="4" t="s">
        <v>57</v>
      </c>
      <c r="K8">
        <f>COUNTIFS(G2:G2,"&gt;0",N2:N2,"&lt;&gt;TRUE")</f>
        <v>0</v>
      </c>
    </row>
    <row r="9" spans="1:14" x14ac:dyDescent="0.25">
      <c r="A9" s="4" t="s">
        <v>58</v>
      </c>
      <c r="F9">
        <f>COUNTIFS(F2:F2,"&lt;&gt;-1",F2:F2,"&lt;&gt;0",F2:F2,"&lt;2")</f>
        <v>0</v>
      </c>
      <c r="H9" s="4" t="s">
        <v>58</v>
      </c>
      <c r="K9">
        <f>COUNTIFS(F2:F2,"&lt;&gt;-1",F2:F2,"&lt;&gt;0",F2:F2,"&lt;2",M2:M2,"&lt;&gt;TRUE")</f>
        <v>0</v>
      </c>
    </row>
    <row r="10" spans="1:14" x14ac:dyDescent="0.25">
      <c r="A10" s="4" t="s">
        <v>59</v>
      </c>
      <c r="F10">
        <f>COUNTIFS(G2:G2,"&lt;&gt;-1",G2:G2,"&lt;&gt;0",G2:G2,"&lt;2")</f>
        <v>0</v>
      </c>
      <c r="H10" s="4" t="s">
        <v>59</v>
      </c>
      <c r="K10">
        <f>COUNTIFS(G2:G2,"&lt;&gt;-1",G2:G2,"&lt;&gt;0",G2:G2,"&lt;2",N2:N2,"&lt;&gt;TRUE")</f>
        <v>0</v>
      </c>
    </row>
    <row r="11" spans="1:14" x14ac:dyDescent="0.25">
      <c r="A11" s="4" t="s">
        <v>60</v>
      </c>
      <c r="F11">
        <f>COUNTIFS(F2:F2,"=-1")+COUNTIFS(F2:F2,"=-3")</f>
        <v>0</v>
      </c>
      <c r="H11" s="4" t="s">
        <v>60</v>
      </c>
      <c r="K11">
        <f>COUNTIFS(F2:F2,"=-1",M2:M2,"&lt;&gt;TRUE")+COUNTIFS(F2:F2,"=-3",M2:M2,"&lt;&gt;TRUE")</f>
        <v>0</v>
      </c>
    </row>
    <row r="12" spans="1:14" x14ac:dyDescent="0.25">
      <c r="A12" s="4" t="s">
        <v>61</v>
      </c>
      <c r="F12">
        <f>COUNTIFS(G2:G2,"=-1")+COUNTIFS(G2:G2,"=-3")</f>
        <v>1</v>
      </c>
      <c r="H12" s="4" t="s">
        <v>61</v>
      </c>
      <c r="K12">
        <f>COUNTIFS(G2:G2,"=-1",N2:N2,"&lt;&gt;TRUE")+COUNTIFS(G2:G2,"=-3",N2:N2,"&lt;&gt;TRUE")</f>
        <v>1</v>
      </c>
    </row>
    <row r="13" spans="1:14" x14ac:dyDescent="0.25">
      <c r="A13" s="4" t="s">
        <v>62</v>
      </c>
      <c r="F13" s="8">
        <f>F7/F6</f>
        <v>1</v>
      </c>
      <c r="H13" s="4" t="s">
        <v>62</v>
      </c>
      <c r="K13" s="8">
        <f>K7/K6</f>
        <v>1</v>
      </c>
    </row>
    <row r="14" spans="1:14" x14ac:dyDescent="0.25">
      <c r="A14" s="4" t="s">
        <v>63</v>
      </c>
      <c r="F14" s="8">
        <f>F8/F6</f>
        <v>0</v>
      </c>
      <c r="H14" s="4" t="s">
        <v>64</v>
      </c>
      <c r="K14" s="8">
        <f>K8/K6</f>
        <v>0</v>
      </c>
    </row>
    <row r="15" spans="1:14" x14ac:dyDescent="0.25">
      <c r="A15" s="4" t="s">
        <v>65</v>
      </c>
      <c r="F15" s="8">
        <f>F7/(F7+F9)</f>
        <v>1</v>
      </c>
      <c r="H15" s="4" t="s">
        <v>65</v>
      </c>
      <c r="K15" s="8">
        <f>K7/(K7+K9)</f>
        <v>1</v>
      </c>
    </row>
    <row r="16" spans="1:14" x14ac:dyDescent="0.25">
      <c r="A16" s="4" t="s">
        <v>66</v>
      </c>
      <c r="F16" s="11" t="s">
        <v>254</v>
      </c>
      <c r="H16" s="4" t="s">
        <v>66</v>
      </c>
      <c r="K16" s="11" t="s">
        <v>254</v>
      </c>
    </row>
    <row r="19" spans="1:1" ht="15.75" x14ac:dyDescent="0.25">
      <c r="A19" s="3" t="s">
        <v>69</v>
      </c>
    </row>
    <row r="20" spans="1:1" x14ac:dyDescent="0.25">
      <c r="A20" s="1" t="s">
        <v>70</v>
      </c>
    </row>
    <row r="21" spans="1:1" x14ac:dyDescent="0.25">
      <c r="A21" s="5" t="s">
        <v>71</v>
      </c>
    </row>
    <row r="23" spans="1:1" x14ac:dyDescent="0.25">
      <c r="A23" s="1" t="s">
        <v>72</v>
      </c>
    </row>
    <row r="24" spans="1:1" x14ac:dyDescent="0.25">
      <c r="A24" s="6" t="s">
        <v>73</v>
      </c>
    </row>
    <row r="25" spans="1:1" x14ac:dyDescent="0.25">
      <c r="A25" s="7" t="s">
        <v>74</v>
      </c>
    </row>
    <row r="26" spans="1:1" x14ac:dyDescent="0.25">
      <c r="A26" s="5" t="s">
        <v>75</v>
      </c>
    </row>
    <row r="28" spans="1:1" x14ac:dyDescent="0.25">
      <c r="A28" s="4" t="s">
        <v>76</v>
      </c>
    </row>
    <row r="29" spans="1:1" x14ac:dyDescent="0.25">
      <c r="A29" t="s">
        <v>77</v>
      </c>
    </row>
    <row r="30" spans="1:1" x14ac:dyDescent="0.25">
      <c r="A30" t="s">
        <v>78</v>
      </c>
    </row>
    <row r="31" spans="1:1" x14ac:dyDescent="0.25">
      <c r="A31" t="s">
        <v>79</v>
      </c>
    </row>
    <row r="32" spans="1:1" x14ac:dyDescent="0.25">
      <c r="A32" t="s">
        <v>80</v>
      </c>
    </row>
    <row r="33" spans="1:1" x14ac:dyDescent="0.25">
      <c r="A33" t="s">
        <v>81</v>
      </c>
    </row>
    <row r="34" spans="1:1" x14ac:dyDescent="0.25">
      <c r="A34" t="s">
        <v>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90</v>
      </c>
      <c r="B2" s="1" t="s">
        <v>41</v>
      </c>
      <c r="C2" t="s">
        <v>20</v>
      </c>
      <c r="D2" s="1" t="s">
        <v>41</v>
      </c>
      <c r="E2" s="1" t="s">
        <v>41</v>
      </c>
      <c r="F2" s="1">
        <v>2</v>
      </c>
      <c r="G2" s="1">
        <v>2</v>
      </c>
      <c r="H2" s="1" t="s">
        <v>42</v>
      </c>
      <c r="I2" s="1" t="s">
        <v>42</v>
      </c>
      <c r="J2" s="1" t="s">
        <v>42</v>
      </c>
      <c r="K2" s="1">
        <v>2</v>
      </c>
      <c r="L2" s="1">
        <v>2</v>
      </c>
      <c r="M2" t="s">
        <v>91</v>
      </c>
      <c r="N2" t="s">
        <v>92</v>
      </c>
      <c r="O2" t="s">
        <v>93</v>
      </c>
      <c r="P2">
        <v>16.5</v>
      </c>
    </row>
    <row r="3" spans="1:21" x14ac:dyDescent="0.25">
      <c r="A3" t="s">
        <v>90</v>
      </c>
      <c r="B3" s="1" t="s">
        <v>50</v>
      </c>
      <c r="C3" t="s">
        <v>20</v>
      </c>
      <c r="D3" s="5" t="s">
        <v>21</v>
      </c>
      <c r="E3" s="1" t="s">
        <v>50</v>
      </c>
      <c r="F3" s="5">
        <v>-1</v>
      </c>
      <c r="G3" s="1">
        <v>2</v>
      </c>
      <c r="H3" s="1" t="s">
        <v>94</v>
      </c>
      <c r="I3" s="5" t="s">
        <v>21</v>
      </c>
      <c r="J3" s="1" t="s">
        <v>95</v>
      </c>
      <c r="K3" s="5">
        <v>-1</v>
      </c>
      <c r="L3" s="1">
        <v>2</v>
      </c>
      <c r="M3" t="s">
        <v>96</v>
      </c>
      <c r="N3" t="s">
        <v>17</v>
      </c>
      <c r="O3" t="s">
        <v>97</v>
      </c>
      <c r="P3">
        <v>50</v>
      </c>
      <c r="Q3" t="s">
        <v>255</v>
      </c>
    </row>
    <row r="6" spans="1:21" ht="15.75" x14ac:dyDescent="0.25">
      <c r="A6" s="3" t="s">
        <v>53</v>
      </c>
      <c r="H6" s="3" t="s">
        <v>54</v>
      </c>
    </row>
    <row r="7" spans="1:21" x14ac:dyDescent="0.25">
      <c r="A7" s="4" t="s">
        <v>55</v>
      </c>
      <c r="F7">
        <f>COUNTIFS(B2:B3,"&lt;&gt;*_*",B2:B3,"&lt;&gt;")</f>
        <v>2</v>
      </c>
      <c r="H7" s="4" t="s">
        <v>55</v>
      </c>
      <c r="K7">
        <f>COUNTIFS(B2:B3,"&lt;&gt;*_*",B2:B3,"&lt;&gt;",R2:R3,"&lt;&gt;TRUE")</f>
        <v>2</v>
      </c>
    </row>
    <row r="8" spans="1:21" x14ac:dyDescent="0.25">
      <c r="A8" s="4" t="s">
        <v>56</v>
      </c>
      <c r="F8">
        <f>COUNTIFS(F2:F3,"&gt;0")</f>
        <v>1</v>
      </c>
      <c r="H8" s="4" t="s">
        <v>56</v>
      </c>
      <c r="K8">
        <f>COUNTIFS(F2:F3,"&gt;0",R2:R3,"&lt;&gt;TRUE")</f>
        <v>1</v>
      </c>
    </row>
    <row r="9" spans="1:21" x14ac:dyDescent="0.25">
      <c r="A9" s="4" t="s">
        <v>57</v>
      </c>
      <c r="F9">
        <f>COUNTIFS(G2:G3,"&gt;0")</f>
        <v>2</v>
      </c>
      <c r="H9" s="4" t="s">
        <v>57</v>
      </c>
      <c r="K9">
        <f>COUNTIFS(G2:G3,"&gt;0",S2:S3,"&lt;&gt;TRUE")</f>
        <v>2</v>
      </c>
    </row>
    <row r="10" spans="1:21" x14ac:dyDescent="0.25">
      <c r="A10" s="4" t="s">
        <v>58</v>
      </c>
      <c r="F10">
        <f>COUNTIFS(F2:F3,"&lt;&gt;-1",F2:F3,"&lt;&gt;0",F2:F3,"&lt;2")</f>
        <v>0</v>
      </c>
      <c r="H10" s="4" t="s">
        <v>58</v>
      </c>
      <c r="K10">
        <f>COUNTIFS(F2:F3,"&lt;&gt;-1",F2:F3,"&lt;&gt;0",F2:F3,"&lt;2",R2:R3,"&lt;&gt;TRUE")</f>
        <v>0</v>
      </c>
    </row>
    <row r="11" spans="1:21" x14ac:dyDescent="0.25">
      <c r="A11" s="4" t="s">
        <v>59</v>
      </c>
      <c r="F11">
        <f>COUNTIFS(G2:G3,"&lt;&gt;-1",G2:G3,"&lt;&gt;0",G2:G3,"&lt;2")</f>
        <v>0</v>
      </c>
      <c r="H11" s="4" t="s">
        <v>59</v>
      </c>
      <c r="K11">
        <f>COUNTIFS(G2:G3,"&lt;&gt;-1",G2:G3,"&lt;&gt;0",G2:G3,"&lt;2",S2:S3,"&lt;&gt;TRUE")</f>
        <v>0</v>
      </c>
    </row>
    <row r="12" spans="1:21" x14ac:dyDescent="0.25">
      <c r="A12" s="4" t="s">
        <v>60</v>
      </c>
      <c r="F12">
        <f>COUNTIFS(F2:F3,"=-1")+COUNTIFS(F2:F3,"=-3")</f>
        <v>1</v>
      </c>
      <c r="H12" s="4" t="s">
        <v>60</v>
      </c>
      <c r="K12">
        <f>COUNTIFS(F2:F3,"=-1",R2:R3,"&lt;&gt;TRUE")+COUNTIFS(F2:F3,"=-3",R2:R3,"&lt;&gt;TRUE")</f>
        <v>1</v>
      </c>
    </row>
    <row r="13" spans="1:21" x14ac:dyDescent="0.25">
      <c r="A13" s="4" t="s">
        <v>61</v>
      </c>
      <c r="F13">
        <f>COUNTIFS(G2:G3,"=-1")+COUNTIFS(G2:G3,"=-3")</f>
        <v>0</v>
      </c>
      <c r="H13" s="4" t="s">
        <v>61</v>
      </c>
      <c r="K13">
        <f>COUNTIFS(G2:G3,"=-1",S2:S3,"&lt;&gt;TRUE")+COUNTIFS(G2:G3,"=-3",S2:S3,"&lt;&gt;TRUE")</f>
        <v>0</v>
      </c>
    </row>
    <row r="14" spans="1:21" x14ac:dyDescent="0.25">
      <c r="A14" s="4" t="s">
        <v>62</v>
      </c>
      <c r="F14" s="8">
        <f>F8/F7</f>
        <v>0.5</v>
      </c>
      <c r="H14" s="4" t="s">
        <v>62</v>
      </c>
      <c r="K14" s="8">
        <f>K8/K7</f>
        <v>0.5</v>
      </c>
    </row>
    <row r="15" spans="1:21" x14ac:dyDescent="0.25">
      <c r="A15" s="4" t="s">
        <v>63</v>
      </c>
      <c r="F15" s="8">
        <f>F9/F7</f>
        <v>1</v>
      </c>
      <c r="H15" s="4" t="s">
        <v>64</v>
      </c>
      <c r="K15" s="8">
        <f>K9/K7</f>
        <v>1</v>
      </c>
    </row>
    <row r="16" spans="1:21" x14ac:dyDescent="0.25">
      <c r="A16" s="4" t="s">
        <v>65</v>
      </c>
      <c r="F16" s="8">
        <f>F8/(F8+F10)</f>
        <v>1</v>
      </c>
      <c r="H16" s="4" t="s">
        <v>65</v>
      </c>
      <c r="K16" s="8">
        <f>K8/(K8+K10)</f>
        <v>1</v>
      </c>
    </row>
    <row r="17" spans="1:11" x14ac:dyDescent="0.25">
      <c r="A17" s="4" t="s">
        <v>66</v>
      </c>
      <c r="F17" s="8">
        <f>F9/(F9+F11)</f>
        <v>1</v>
      </c>
      <c r="H17" s="4" t="s">
        <v>66</v>
      </c>
      <c r="K17" s="8">
        <f>K9/(K9+K11)</f>
        <v>1</v>
      </c>
    </row>
    <row r="20" spans="1:11" ht="15.75" x14ac:dyDescent="0.25">
      <c r="A20" s="3" t="s">
        <v>67</v>
      </c>
      <c r="H20" s="3" t="s">
        <v>68</v>
      </c>
    </row>
    <row r="21" spans="1:11" x14ac:dyDescent="0.25">
      <c r="A21" s="4" t="s">
        <v>55</v>
      </c>
      <c r="F21">
        <f>COUNTIFS(H2:H3,"&lt;&gt;*_FP",H2:H3,"&lt;&gt;",H2:H3,"&lt;&gt;no structure")</f>
        <v>2</v>
      </c>
      <c r="H21" s="4" t="s">
        <v>55</v>
      </c>
      <c r="K21">
        <f>COUNTIFS(H2:H3,"&lt;&gt;*_FP",H2:H3,"&lt;&gt;",H2:H3,"&lt;&gt;no structure",T2:T3,"&lt;&gt;TRUE")</f>
        <v>2</v>
      </c>
    </row>
    <row r="22" spans="1:11" x14ac:dyDescent="0.25">
      <c r="A22" s="4" t="s">
        <v>56</v>
      </c>
      <c r="F22">
        <f>COUNTIFS(K2:K3,"&gt;0")</f>
        <v>1</v>
      </c>
      <c r="H22" s="4" t="s">
        <v>56</v>
      </c>
      <c r="K22">
        <f>COUNTIFS(K2:K3,"&gt;0",T2:T3,"&lt;&gt;TRUE")</f>
        <v>1</v>
      </c>
    </row>
    <row r="23" spans="1:11" x14ac:dyDescent="0.25">
      <c r="A23" s="4" t="s">
        <v>57</v>
      </c>
      <c r="F23">
        <f>COUNTIFS(L2:L3,"&gt;0")</f>
        <v>2</v>
      </c>
      <c r="H23" s="4" t="s">
        <v>57</v>
      </c>
      <c r="K23">
        <f>COUNTIFS(L2:L3,"&gt;0",U2:U3,"&lt;&gt;TRUE")</f>
        <v>2</v>
      </c>
    </row>
    <row r="24" spans="1:11" x14ac:dyDescent="0.25">
      <c r="A24" s="4" t="s">
        <v>58</v>
      </c>
      <c r="F24">
        <f>COUNTIFS(K2:K3,"&lt;&gt;-1",K2:K3,"&lt;&gt;0",K2:K3,"&lt;2")</f>
        <v>0</v>
      </c>
      <c r="H24" s="4" t="s">
        <v>58</v>
      </c>
      <c r="K24">
        <f>COUNTIFS(K2:K3,"&lt;&gt;-1",K2:K3,"&lt;&gt;0",K2:K3,"&lt;2",T2:T3,"&lt;&gt;TRUE")</f>
        <v>0</v>
      </c>
    </row>
    <row r="25" spans="1:11" x14ac:dyDescent="0.25">
      <c r="A25" s="4" t="s">
        <v>59</v>
      </c>
      <c r="F25">
        <f>COUNTIFS(L2:L3,"&lt;&gt;-1",L2:L3,"&lt;&gt;0",L2:L3,"&lt;2")</f>
        <v>0</v>
      </c>
      <c r="H25" s="4" t="s">
        <v>59</v>
      </c>
      <c r="K25">
        <f>COUNTIFS(L2:L3,"&lt;&gt;-1",L2:L3,"&lt;&gt;0",L2:L3,"&lt;2",U2:U3,"&lt;&gt;TRUE")</f>
        <v>0</v>
      </c>
    </row>
    <row r="26" spans="1:11" x14ac:dyDescent="0.25">
      <c r="A26" s="4" t="s">
        <v>60</v>
      </c>
      <c r="F26">
        <f>COUNTIFS(K2:K3,"=-1")+COUNTIFS(K2:K3,"=-3")</f>
        <v>1</v>
      </c>
      <c r="H26" s="4" t="s">
        <v>60</v>
      </c>
      <c r="K26">
        <f>COUNTIFS(K2:K3,"=-1",T2:T3,"&lt;&gt;TRUE")+COUNTIFS(K2:K3,"=-3",T2:T3,"&lt;&gt;TRUE")</f>
        <v>1</v>
      </c>
    </row>
    <row r="27" spans="1:11" x14ac:dyDescent="0.25">
      <c r="A27" s="4" t="s">
        <v>61</v>
      </c>
      <c r="F27">
        <f>COUNTIFS(L2:L3,"=-1")+COUNTIFS(L2:L3,"=-3")</f>
        <v>0</v>
      </c>
      <c r="H27" s="4" t="s">
        <v>61</v>
      </c>
      <c r="K27">
        <f>COUNTIFS(L2:L3,"=-1",U2:U3,"&lt;&gt;TRUE")+COUNTIFS(L2:L3,"=-3",U2:U3,"&lt;&gt;TRUE")</f>
        <v>0</v>
      </c>
    </row>
    <row r="28" spans="1:11" x14ac:dyDescent="0.25">
      <c r="A28" s="4" t="s">
        <v>62</v>
      </c>
      <c r="F28" s="8">
        <f>F22/F21</f>
        <v>0.5</v>
      </c>
      <c r="H28" s="4" t="s">
        <v>62</v>
      </c>
      <c r="K28" s="8">
        <f>K22/K21</f>
        <v>0.5</v>
      </c>
    </row>
    <row r="29" spans="1:11" x14ac:dyDescent="0.25">
      <c r="A29" s="4" t="s">
        <v>63</v>
      </c>
      <c r="F29" s="8">
        <f>F23/F21</f>
        <v>1</v>
      </c>
      <c r="H29" s="4" t="s">
        <v>64</v>
      </c>
      <c r="K29" s="8">
        <f>K23/K21</f>
        <v>1</v>
      </c>
    </row>
    <row r="30" spans="1:11" x14ac:dyDescent="0.25">
      <c r="A30" s="4" t="s">
        <v>65</v>
      </c>
      <c r="F30" s="8">
        <f>F22/(F22+F24)</f>
        <v>1</v>
      </c>
      <c r="H30" s="4" t="s">
        <v>65</v>
      </c>
      <c r="K30" s="8">
        <f>K22/(K22+K24)</f>
        <v>1</v>
      </c>
    </row>
    <row r="31" spans="1:11" x14ac:dyDescent="0.25">
      <c r="A31" s="4" t="s">
        <v>66</v>
      </c>
      <c r="F31" s="8">
        <f>F23/(F23+F25)</f>
        <v>1</v>
      </c>
      <c r="H31" s="4" t="s">
        <v>66</v>
      </c>
      <c r="K31" s="8">
        <f>K23/(K23+K25)</f>
        <v>1</v>
      </c>
    </row>
    <row r="34" spans="1:1" ht="15.75" x14ac:dyDescent="0.25">
      <c r="A34" s="3" t="s">
        <v>69</v>
      </c>
    </row>
    <row r="35" spans="1:1" x14ac:dyDescent="0.25">
      <c r="A35" s="1" t="s">
        <v>70</v>
      </c>
    </row>
    <row r="36" spans="1:1" x14ac:dyDescent="0.25">
      <c r="A36" s="5" t="s">
        <v>71</v>
      </c>
    </row>
    <row r="38" spans="1:1" x14ac:dyDescent="0.25">
      <c r="A38" s="1" t="s">
        <v>72</v>
      </c>
    </row>
    <row r="39" spans="1:1" x14ac:dyDescent="0.25">
      <c r="A39" s="6" t="s">
        <v>73</v>
      </c>
    </row>
    <row r="40" spans="1:1" x14ac:dyDescent="0.25">
      <c r="A40" s="7" t="s">
        <v>74</v>
      </c>
    </row>
    <row r="41" spans="1:1" x14ac:dyDescent="0.25">
      <c r="A41" s="5" t="s">
        <v>75</v>
      </c>
    </row>
    <row r="43" spans="1:1" x14ac:dyDescent="0.25">
      <c r="A43" s="4" t="s">
        <v>76</v>
      </c>
    </row>
    <row r="44" spans="1:1" x14ac:dyDescent="0.25">
      <c r="A44" t="s">
        <v>77</v>
      </c>
    </row>
    <row r="45" spans="1:1" x14ac:dyDescent="0.25">
      <c r="A45" t="s">
        <v>78</v>
      </c>
    </row>
    <row r="46" spans="1:1" x14ac:dyDescent="0.25">
      <c r="A46" t="s">
        <v>79</v>
      </c>
    </row>
    <row r="47" spans="1:1" x14ac:dyDescent="0.25">
      <c r="A47" t="s">
        <v>80</v>
      </c>
    </row>
    <row r="48" spans="1:1" x14ac:dyDescent="0.25">
      <c r="A48" t="s">
        <v>81</v>
      </c>
    </row>
    <row r="49" spans="1:1" x14ac:dyDescent="0.25">
      <c r="A49" t="s">
        <v>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topLeftCell="A49" workbookViewId="0"/>
  </sheetViews>
  <sheetFormatPr baseColWidth="10" defaultColWidth="8.85546875" defaultRowHeight="15" x14ac:dyDescent="0.25"/>
  <cols>
    <col min="2" max="2" width="11" customWidth="1"/>
    <col min="3" max="3" width="9.140625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98</v>
      </c>
      <c r="B2" s="1" t="s">
        <v>99</v>
      </c>
      <c r="C2" t="s">
        <v>100</v>
      </c>
      <c r="D2" s="1" t="s">
        <v>99</v>
      </c>
      <c r="E2" s="5" t="s">
        <v>21</v>
      </c>
      <c r="F2" s="1">
        <v>2</v>
      </c>
      <c r="G2" s="5">
        <v>-1</v>
      </c>
      <c r="H2" s="1" t="s">
        <v>101</v>
      </c>
      <c r="I2" s="1" t="s">
        <v>101</v>
      </c>
      <c r="J2" s="5" t="s">
        <v>21</v>
      </c>
      <c r="K2" s="1">
        <v>2</v>
      </c>
      <c r="L2" s="5">
        <v>-1</v>
      </c>
      <c r="M2" t="s">
        <v>102</v>
      </c>
      <c r="N2" t="s">
        <v>103</v>
      </c>
      <c r="O2" t="s">
        <v>17</v>
      </c>
    </row>
    <row r="3" spans="1:21" x14ac:dyDescent="0.25">
      <c r="A3" t="s">
        <v>98</v>
      </c>
      <c r="B3" s="1" t="s">
        <v>104</v>
      </c>
      <c r="C3" t="s">
        <v>105</v>
      </c>
      <c r="D3" t="s">
        <v>99</v>
      </c>
      <c r="E3" t="s">
        <v>21</v>
      </c>
      <c r="F3">
        <v>0</v>
      </c>
      <c r="G3">
        <v>0</v>
      </c>
      <c r="M3" t="s">
        <v>102</v>
      </c>
      <c r="N3" t="s">
        <v>106</v>
      </c>
      <c r="O3" t="s">
        <v>17</v>
      </c>
      <c r="Q3" t="s">
        <v>107</v>
      </c>
      <c r="R3" t="b">
        <v>1</v>
      </c>
      <c r="S3" t="b">
        <v>1</v>
      </c>
    </row>
    <row r="4" spans="1:21" x14ac:dyDescent="0.25">
      <c r="A4" t="s">
        <v>98</v>
      </c>
      <c r="B4" s="1" t="s">
        <v>108</v>
      </c>
      <c r="C4" t="s">
        <v>100</v>
      </c>
      <c r="D4" t="s">
        <v>109</v>
      </c>
      <c r="E4" t="s">
        <v>21</v>
      </c>
      <c r="F4">
        <v>0</v>
      </c>
      <c r="G4">
        <v>0</v>
      </c>
      <c r="M4" t="s">
        <v>110</v>
      </c>
      <c r="N4" t="s">
        <v>111</v>
      </c>
      <c r="O4" t="s">
        <v>17</v>
      </c>
      <c r="Q4" t="s">
        <v>107</v>
      </c>
    </row>
    <row r="5" spans="1:21" x14ac:dyDescent="0.25">
      <c r="A5" t="s">
        <v>98</v>
      </c>
      <c r="B5" s="1" t="s">
        <v>112</v>
      </c>
      <c r="C5" t="s">
        <v>100</v>
      </c>
      <c r="D5" t="s">
        <v>113</v>
      </c>
      <c r="E5" t="s">
        <v>21</v>
      </c>
      <c r="F5">
        <v>0</v>
      </c>
      <c r="G5">
        <v>0</v>
      </c>
      <c r="M5" t="s">
        <v>114</v>
      </c>
      <c r="N5" t="s">
        <v>115</v>
      </c>
      <c r="O5" t="s">
        <v>17</v>
      </c>
      <c r="Q5" t="s">
        <v>107</v>
      </c>
    </row>
    <row r="6" spans="1:21" x14ac:dyDescent="0.25">
      <c r="A6" t="s">
        <v>98</v>
      </c>
      <c r="B6" s="1" t="s">
        <v>116</v>
      </c>
      <c r="C6" t="s">
        <v>100</v>
      </c>
      <c r="D6" s="1" t="s">
        <v>116</v>
      </c>
      <c r="E6" s="5" t="s">
        <v>21</v>
      </c>
      <c r="F6" s="1">
        <v>2</v>
      </c>
      <c r="G6" s="5">
        <v>-1</v>
      </c>
      <c r="H6" s="1" t="s">
        <v>117</v>
      </c>
      <c r="I6" s="1" t="s">
        <v>117</v>
      </c>
      <c r="J6" s="5" t="s">
        <v>21</v>
      </c>
      <c r="K6" s="1">
        <v>2</v>
      </c>
      <c r="L6" s="5">
        <v>-1</v>
      </c>
      <c r="M6" t="s">
        <v>118</v>
      </c>
      <c r="N6" t="s">
        <v>119</v>
      </c>
      <c r="O6" t="s">
        <v>17</v>
      </c>
    </row>
    <row r="7" spans="1:21" x14ac:dyDescent="0.25">
      <c r="A7" t="s">
        <v>98</v>
      </c>
      <c r="B7" s="1" t="s">
        <v>19</v>
      </c>
      <c r="C7" t="s">
        <v>100</v>
      </c>
      <c r="D7" s="1" t="s">
        <v>19</v>
      </c>
      <c r="E7" s="5" t="s">
        <v>21</v>
      </c>
      <c r="F7" s="1">
        <v>2</v>
      </c>
      <c r="G7" s="5">
        <v>-1</v>
      </c>
      <c r="H7" s="1" t="s">
        <v>22</v>
      </c>
      <c r="I7" s="1" t="s">
        <v>22</v>
      </c>
      <c r="J7" s="5" t="s">
        <v>21</v>
      </c>
      <c r="K7" s="1">
        <v>2</v>
      </c>
      <c r="L7" s="5">
        <v>-1</v>
      </c>
      <c r="M7" t="s">
        <v>120</v>
      </c>
      <c r="N7" t="s">
        <v>121</v>
      </c>
      <c r="O7" t="s">
        <v>17</v>
      </c>
    </row>
    <row r="8" spans="1:21" x14ac:dyDescent="0.25">
      <c r="A8" t="s">
        <v>98</v>
      </c>
      <c r="B8" s="1" t="s">
        <v>19</v>
      </c>
      <c r="C8" t="s">
        <v>105</v>
      </c>
      <c r="D8" s="1" t="s">
        <v>19</v>
      </c>
      <c r="E8" s="5" t="s">
        <v>21</v>
      </c>
      <c r="F8" s="1">
        <v>2</v>
      </c>
      <c r="G8" s="5">
        <v>-1</v>
      </c>
      <c r="H8" s="1" t="s">
        <v>22</v>
      </c>
      <c r="I8" s="1" t="s">
        <v>22</v>
      </c>
      <c r="J8" s="5" t="s">
        <v>21</v>
      </c>
      <c r="K8" s="1">
        <v>2</v>
      </c>
      <c r="L8" s="5">
        <v>-1</v>
      </c>
      <c r="M8" t="s">
        <v>120</v>
      </c>
      <c r="N8" t="s">
        <v>121</v>
      </c>
      <c r="O8" t="s">
        <v>17</v>
      </c>
      <c r="R8" t="b">
        <v>1</v>
      </c>
      <c r="S8" t="b">
        <v>1</v>
      </c>
      <c r="T8" t="b">
        <v>1</v>
      </c>
      <c r="U8" t="b">
        <v>1</v>
      </c>
    </row>
    <row r="9" spans="1:21" x14ac:dyDescent="0.25">
      <c r="A9" t="s">
        <v>98</v>
      </c>
      <c r="B9" s="1" t="s">
        <v>122</v>
      </c>
      <c r="C9" t="s">
        <v>100</v>
      </c>
      <c r="D9" t="s">
        <v>123</v>
      </c>
      <c r="E9" t="s">
        <v>21</v>
      </c>
      <c r="F9">
        <v>0</v>
      </c>
      <c r="G9">
        <v>0</v>
      </c>
      <c r="M9" t="s">
        <v>124</v>
      </c>
      <c r="N9" t="s">
        <v>125</v>
      </c>
      <c r="O9" t="s">
        <v>17</v>
      </c>
      <c r="Q9" t="s">
        <v>107</v>
      </c>
    </row>
    <row r="10" spans="1:21" x14ac:dyDescent="0.25">
      <c r="A10" t="s">
        <v>98</v>
      </c>
      <c r="B10" s="1" t="s">
        <v>126</v>
      </c>
      <c r="C10" t="s">
        <v>100</v>
      </c>
      <c r="D10" t="s">
        <v>127</v>
      </c>
      <c r="E10" t="s">
        <v>21</v>
      </c>
      <c r="F10">
        <v>0</v>
      </c>
      <c r="G10">
        <v>0</v>
      </c>
      <c r="M10" t="s">
        <v>128</v>
      </c>
      <c r="N10" t="s">
        <v>106</v>
      </c>
      <c r="O10" t="s">
        <v>17</v>
      </c>
      <c r="Q10" t="s">
        <v>107</v>
      </c>
    </row>
    <row r="11" spans="1:21" x14ac:dyDescent="0.25">
      <c r="A11" t="s">
        <v>98</v>
      </c>
      <c r="B11" s="1" t="s">
        <v>129</v>
      </c>
      <c r="C11" t="s">
        <v>100</v>
      </c>
      <c r="D11" t="s">
        <v>130</v>
      </c>
      <c r="E11" t="s">
        <v>21</v>
      </c>
      <c r="F11">
        <v>0</v>
      </c>
      <c r="G11">
        <v>0</v>
      </c>
      <c r="M11" t="s">
        <v>110</v>
      </c>
      <c r="N11" t="s">
        <v>131</v>
      </c>
      <c r="O11" t="s">
        <v>17</v>
      </c>
      <c r="Q11" t="s">
        <v>107</v>
      </c>
    </row>
    <row r="12" spans="1:21" x14ac:dyDescent="0.25">
      <c r="A12" t="s">
        <v>98</v>
      </c>
      <c r="B12" s="1" t="s">
        <v>132</v>
      </c>
      <c r="C12" t="s">
        <v>100</v>
      </c>
      <c r="D12" s="1" t="s">
        <v>132</v>
      </c>
      <c r="E12" s="1" t="s">
        <v>132</v>
      </c>
      <c r="F12" s="1">
        <v>2</v>
      </c>
      <c r="G12" s="1">
        <v>2</v>
      </c>
      <c r="H12" s="1" t="s">
        <v>133</v>
      </c>
      <c r="I12" s="1" t="s">
        <v>133</v>
      </c>
      <c r="J12" s="1" t="s">
        <v>133</v>
      </c>
      <c r="K12" s="1">
        <v>2</v>
      </c>
      <c r="L12" s="1">
        <v>2</v>
      </c>
      <c r="M12" t="s">
        <v>134</v>
      </c>
      <c r="N12" t="s">
        <v>135</v>
      </c>
      <c r="O12" t="s">
        <v>136</v>
      </c>
      <c r="P12">
        <v>5.5</v>
      </c>
    </row>
    <row r="13" spans="1:21" x14ac:dyDescent="0.25">
      <c r="A13" t="s">
        <v>98</v>
      </c>
      <c r="B13" s="1" t="s">
        <v>132</v>
      </c>
      <c r="C13" t="s">
        <v>105</v>
      </c>
      <c r="D13" s="1" t="s">
        <v>132</v>
      </c>
      <c r="E13" s="5" t="s">
        <v>21</v>
      </c>
      <c r="F13" s="1">
        <v>2</v>
      </c>
      <c r="G13" s="5">
        <v>-1</v>
      </c>
      <c r="H13" s="1" t="s">
        <v>133</v>
      </c>
      <c r="I13" s="1" t="s">
        <v>133</v>
      </c>
      <c r="J13" s="5" t="s">
        <v>21</v>
      </c>
      <c r="K13" s="1">
        <v>2</v>
      </c>
      <c r="L13" s="5">
        <v>-1</v>
      </c>
      <c r="M13" t="s">
        <v>134</v>
      </c>
      <c r="N13" t="s">
        <v>135</v>
      </c>
      <c r="O13" t="s">
        <v>17</v>
      </c>
      <c r="R13" t="b">
        <v>1</v>
      </c>
      <c r="S13" t="b">
        <v>1</v>
      </c>
      <c r="T13" t="b">
        <v>1</v>
      </c>
      <c r="U13" t="b">
        <v>1</v>
      </c>
    </row>
    <row r="14" spans="1:21" x14ac:dyDescent="0.25">
      <c r="A14" t="s">
        <v>98</v>
      </c>
      <c r="B14" s="1" t="s">
        <v>137</v>
      </c>
      <c r="C14" t="s">
        <v>100</v>
      </c>
      <c r="D14" s="1" t="s">
        <v>137</v>
      </c>
      <c r="E14" s="1" t="s">
        <v>137</v>
      </c>
      <c r="F14" s="1">
        <v>2</v>
      </c>
      <c r="G14" s="1">
        <v>2</v>
      </c>
      <c r="H14" s="1" t="s">
        <v>138</v>
      </c>
      <c r="I14" s="1" t="s">
        <v>138</v>
      </c>
      <c r="J14" s="1" t="s">
        <v>138</v>
      </c>
      <c r="K14" s="1">
        <v>2</v>
      </c>
      <c r="L14" s="1">
        <v>2</v>
      </c>
      <c r="M14" t="s">
        <v>139</v>
      </c>
      <c r="N14" t="s">
        <v>140</v>
      </c>
      <c r="O14" t="s">
        <v>141</v>
      </c>
      <c r="P14">
        <v>7.8</v>
      </c>
    </row>
    <row r="15" spans="1:21" x14ac:dyDescent="0.25">
      <c r="A15" t="s">
        <v>98</v>
      </c>
      <c r="B15" s="1" t="s">
        <v>137</v>
      </c>
      <c r="C15" t="s">
        <v>105</v>
      </c>
      <c r="D15" s="1" t="s">
        <v>137</v>
      </c>
      <c r="E15" s="5" t="s">
        <v>21</v>
      </c>
      <c r="F15" s="1">
        <v>2</v>
      </c>
      <c r="G15" s="5">
        <v>-1</v>
      </c>
      <c r="H15" s="1" t="s">
        <v>138</v>
      </c>
      <c r="I15" s="1" t="s">
        <v>138</v>
      </c>
      <c r="J15" s="5" t="s">
        <v>21</v>
      </c>
      <c r="K15" s="1">
        <v>2</v>
      </c>
      <c r="L15" s="5">
        <v>-1</v>
      </c>
      <c r="M15" t="s">
        <v>139</v>
      </c>
      <c r="N15" t="s">
        <v>140</v>
      </c>
      <c r="O15" t="s">
        <v>17</v>
      </c>
      <c r="R15" t="b">
        <v>1</v>
      </c>
      <c r="S15" t="b">
        <v>1</v>
      </c>
      <c r="T15" t="b">
        <v>1</v>
      </c>
      <c r="U15" t="b">
        <v>1</v>
      </c>
    </row>
    <row r="16" spans="1:21" x14ac:dyDescent="0.25">
      <c r="A16" t="s">
        <v>98</v>
      </c>
      <c r="B16" s="1" t="s">
        <v>26</v>
      </c>
      <c r="C16" t="s">
        <v>100</v>
      </c>
      <c r="D16" s="1" t="s">
        <v>26</v>
      </c>
      <c r="E16" s="1" t="s">
        <v>26</v>
      </c>
      <c r="F16" s="1">
        <v>2</v>
      </c>
      <c r="G16" s="1">
        <v>2</v>
      </c>
      <c r="H16" s="1" t="s">
        <v>142</v>
      </c>
      <c r="I16" s="1" t="s">
        <v>142</v>
      </c>
      <c r="J16" s="5" t="s">
        <v>21</v>
      </c>
      <c r="K16" s="1">
        <v>2</v>
      </c>
      <c r="L16" s="5">
        <v>-1</v>
      </c>
      <c r="M16" t="s">
        <v>143</v>
      </c>
      <c r="N16" t="s">
        <v>144</v>
      </c>
      <c r="O16" t="s">
        <v>17</v>
      </c>
    </row>
    <row r="17" spans="1:21" x14ac:dyDescent="0.25">
      <c r="H17" s="1" t="s">
        <v>145</v>
      </c>
      <c r="I17" s="1" t="s">
        <v>145</v>
      </c>
      <c r="J17" s="1" t="s">
        <v>145</v>
      </c>
      <c r="K17" s="1">
        <v>2</v>
      </c>
      <c r="L17" s="1">
        <v>2</v>
      </c>
      <c r="M17" t="s">
        <v>143</v>
      </c>
      <c r="N17" t="s">
        <v>144</v>
      </c>
      <c r="O17" t="s">
        <v>146</v>
      </c>
      <c r="P17">
        <v>1</v>
      </c>
    </row>
    <row r="18" spans="1:21" x14ac:dyDescent="0.25">
      <c r="A18" t="s">
        <v>98</v>
      </c>
      <c r="B18" s="1" t="s">
        <v>26</v>
      </c>
      <c r="C18" t="s">
        <v>105</v>
      </c>
      <c r="D18" s="1" t="s">
        <v>26</v>
      </c>
      <c r="E18" s="5" t="s">
        <v>21</v>
      </c>
      <c r="F18" s="1">
        <v>2</v>
      </c>
      <c r="G18" s="5">
        <v>-1</v>
      </c>
      <c r="H18" s="1" t="s">
        <v>142</v>
      </c>
      <c r="I18" s="1" t="s">
        <v>142</v>
      </c>
      <c r="J18" s="5" t="s">
        <v>21</v>
      </c>
      <c r="K18" s="1">
        <v>2</v>
      </c>
      <c r="L18" s="5">
        <v>-1</v>
      </c>
      <c r="M18" t="s">
        <v>143</v>
      </c>
      <c r="N18" t="s">
        <v>144</v>
      </c>
      <c r="O18" t="s">
        <v>17</v>
      </c>
      <c r="R18" t="b">
        <v>1</v>
      </c>
      <c r="S18" t="b">
        <v>1</v>
      </c>
      <c r="T18" t="b">
        <v>1</v>
      </c>
      <c r="U18" t="b">
        <v>1</v>
      </c>
    </row>
    <row r="19" spans="1:21" x14ac:dyDescent="0.25">
      <c r="H19" s="1" t="s">
        <v>145</v>
      </c>
      <c r="I19" s="1" t="s">
        <v>145</v>
      </c>
      <c r="J19" s="5" t="s">
        <v>21</v>
      </c>
      <c r="K19" s="1">
        <v>2</v>
      </c>
      <c r="L19" s="5">
        <v>-1</v>
      </c>
      <c r="M19" t="s">
        <v>143</v>
      </c>
      <c r="N19" t="s">
        <v>144</v>
      </c>
      <c r="O19" t="s">
        <v>17</v>
      </c>
      <c r="T19" t="b">
        <v>1</v>
      </c>
      <c r="U19" t="b">
        <v>1</v>
      </c>
    </row>
    <row r="20" spans="1:21" x14ac:dyDescent="0.25">
      <c r="A20" t="s">
        <v>98</v>
      </c>
      <c r="B20" s="1" t="s">
        <v>29</v>
      </c>
      <c r="C20" t="s">
        <v>100</v>
      </c>
      <c r="D20" s="1" t="s">
        <v>29</v>
      </c>
      <c r="E20" s="1" t="s">
        <v>29</v>
      </c>
      <c r="F20" s="1">
        <v>2</v>
      </c>
      <c r="G20" s="1">
        <v>2</v>
      </c>
      <c r="H20" s="1" t="s">
        <v>30</v>
      </c>
      <c r="I20" s="1" t="s">
        <v>30</v>
      </c>
      <c r="J20" s="1" t="s">
        <v>30</v>
      </c>
      <c r="K20" s="1">
        <v>2</v>
      </c>
      <c r="L20" s="1">
        <v>2</v>
      </c>
      <c r="M20" t="s">
        <v>110</v>
      </c>
      <c r="N20" t="s">
        <v>147</v>
      </c>
      <c r="O20" t="s">
        <v>148</v>
      </c>
      <c r="P20">
        <v>15.3</v>
      </c>
      <c r="S20" t="b">
        <v>1</v>
      </c>
      <c r="U20" t="b">
        <v>1</v>
      </c>
    </row>
    <row r="21" spans="1:21" x14ac:dyDescent="0.25">
      <c r="B21" s="1"/>
      <c r="D21" s="1"/>
      <c r="E21" s="1"/>
      <c r="F21" s="1"/>
      <c r="G21" s="1"/>
      <c r="H21" s="9" t="s">
        <v>256</v>
      </c>
      <c r="I21" s="10" t="s">
        <v>21</v>
      </c>
      <c r="J21" s="10" t="s">
        <v>21</v>
      </c>
      <c r="K21" s="10">
        <v>-1</v>
      </c>
      <c r="L21" s="10">
        <v>-1</v>
      </c>
      <c r="M21" t="s">
        <v>96</v>
      </c>
      <c r="N21" t="s">
        <v>17</v>
      </c>
      <c r="Q21" t="s">
        <v>257</v>
      </c>
    </row>
    <row r="22" spans="1:21" x14ac:dyDescent="0.25">
      <c r="A22" t="s">
        <v>98</v>
      </c>
      <c r="B22" s="1" t="s">
        <v>29</v>
      </c>
      <c r="C22" t="s">
        <v>105</v>
      </c>
      <c r="D22" s="6" t="s">
        <v>29</v>
      </c>
      <c r="E22" s="1" t="s">
        <v>29</v>
      </c>
      <c r="F22" s="6">
        <v>1</v>
      </c>
      <c r="G22" s="1">
        <v>2</v>
      </c>
      <c r="H22" s="1" t="s">
        <v>30</v>
      </c>
      <c r="I22" s="6" t="s">
        <v>30</v>
      </c>
      <c r="J22" s="1" t="s">
        <v>30</v>
      </c>
      <c r="K22" s="6">
        <v>1</v>
      </c>
      <c r="L22" s="1">
        <v>2</v>
      </c>
      <c r="M22" t="s">
        <v>110</v>
      </c>
      <c r="N22" t="s">
        <v>149</v>
      </c>
      <c r="O22" t="s">
        <v>150</v>
      </c>
      <c r="P22">
        <v>31.6</v>
      </c>
      <c r="R22" t="b">
        <v>1</v>
      </c>
      <c r="T22" t="b">
        <v>1</v>
      </c>
    </row>
    <row r="23" spans="1:21" x14ac:dyDescent="0.25">
      <c r="H23" s="5" t="s">
        <v>151</v>
      </c>
      <c r="I23" s="5" t="s">
        <v>152</v>
      </c>
      <c r="J23" t="s">
        <v>17</v>
      </c>
      <c r="K23" s="5">
        <v>-2</v>
      </c>
      <c r="L23">
        <v>0</v>
      </c>
      <c r="M23" t="s">
        <v>17</v>
      </c>
      <c r="N23" t="s">
        <v>153</v>
      </c>
      <c r="O23" t="s">
        <v>17</v>
      </c>
    </row>
    <row r="24" spans="1:21" x14ac:dyDescent="0.25">
      <c r="A24" t="s">
        <v>98</v>
      </c>
      <c r="B24" s="5" t="s">
        <v>155</v>
      </c>
      <c r="C24" t="s">
        <v>105</v>
      </c>
      <c r="D24" s="5" t="s">
        <v>156</v>
      </c>
      <c r="E24" t="s">
        <v>21</v>
      </c>
      <c r="F24" s="5">
        <v>-2</v>
      </c>
      <c r="G24">
        <v>0</v>
      </c>
      <c r="H24" s="5" t="s">
        <v>157</v>
      </c>
      <c r="I24" s="5" t="s">
        <v>158</v>
      </c>
      <c r="J24" t="s">
        <v>17</v>
      </c>
      <c r="K24" s="5">
        <v>-2</v>
      </c>
      <c r="L24">
        <v>0</v>
      </c>
      <c r="M24" t="s">
        <v>17</v>
      </c>
      <c r="N24" t="s">
        <v>159</v>
      </c>
      <c r="O24" t="s">
        <v>17</v>
      </c>
    </row>
    <row r="25" spans="1:21" x14ac:dyDescent="0.25">
      <c r="A25" t="s">
        <v>98</v>
      </c>
      <c r="B25" s="1" t="s">
        <v>160</v>
      </c>
      <c r="C25" t="s">
        <v>100</v>
      </c>
      <c r="D25" t="s">
        <v>161</v>
      </c>
      <c r="E25" t="s">
        <v>21</v>
      </c>
      <c r="F25">
        <v>0</v>
      </c>
      <c r="G25">
        <v>0</v>
      </c>
      <c r="M25" t="s">
        <v>162</v>
      </c>
      <c r="N25" t="s">
        <v>163</v>
      </c>
      <c r="O25" t="s">
        <v>17</v>
      </c>
      <c r="Q25" t="s">
        <v>107</v>
      </c>
    </row>
    <row r="26" spans="1:21" x14ac:dyDescent="0.25">
      <c r="A26" t="s">
        <v>98</v>
      </c>
      <c r="B26" s="1" t="s">
        <v>160</v>
      </c>
      <c r="C26" t="s">
        <v>105</v>
      </c>
      <c r="D26" t="s">
        <v>161</v>
      </c>
      <c r="E26" t="s">
        <v>21</v>
      </c>
      <c r="F26">
        <v>0</v>
      </c>
      <c r="G26">
        <v>0</v>
      </c>
      <c r="M26" t="s">
        <v>162</v>
      </c>
      <c r="N26" t="s">
        <v>164</v>
      </c>
      <c r="O26" t="s">
        <v>17</v>
      </c>
      <c r="Q26" t="s">
        <v>107</v>
      </c>
      <c r="R26" t="b">
        <v>1</v>
      </c>
      <c r="S26" t="b">
        <v>1</v>
      </c>
    </row>
    <row r="27" spans="1:21" x14ac:dyDescent="0.25">
      <c r="A27" t="s">
        <v>98</v>
      </c>
      <c r="B27" s="1" t="s">
        <v>165</v>
      </c>
      <c r="C27" t="s">
        <v>100</v>
      </c>
      <c r="D27" t="s">
        <v>33</v>
      </c>
      <c r="E27" t="s">
        <v>21</v>
      </c>
      <c r="F27">
        <v>0</v>
      </c>
      <c r="G27">
        <v>0</v>
      </c>
      <c r="M27" t="s">
        <v>166</v>
      </c>
      <c r="N27" t="s">
        <v>167</v>
      </c>
      <c r="O27" t="s">
        <v>17</v>
      </c>
      <c r="Q27" t="s">
        <v>107</v>
      </c>
    </row>
    <row r="28" spans="1:21" x14ac:dyDescent="0.25">
      <c r="A28" t="s">
        <v>98</v>
      </c>
      <c r="B28" s="1" t="s">
        <v>165</v>
      </c>
      <c r="C28" t="s">
        <v>105</v>
      </c>
      <c r="D28" t="s">
        <v>33</v>
      </c>
      <c r="E28" t="s">
        <v>21</v>
      </c>
      <c r="F28">
        <v>0</v>
      </c>
      <c r="G28">
        <v>0</v>
      </c>
      <c r="M28" t="s">
        <v>166</v>
      </c>
      <c r="N28" t="s">
        <v>167</v>
      </c>
      <c r="O28" t="s">
        <v>17</v>
      </c>
      <c r="Q28" t="s">
        <v>107</v>
      </c>
      <c r="R28" t="b">
        <v>1</v>
      </c>
      <c r="S28" t="b">
        <v>1</v>
      </c>
    </row>
    <row r="29" spans="1:21" x14ac:dyDescent="0.25">
      <c r="A29" t="s">
        <v>98</v>
      </c>
      <c r="B29" s="1" t="s">
        <v>168</v>
      </c>
      <c r="C29" t="s">
        <v>100</v>
      </c>
      <c r="D29" t="s">
        <v>169</v>
      </c>
      <c r="E29" t="s">
        <v>21</v>
      </c>
      <c r="F29">
        <v>0</v>
      </c>
      <c r="G29">
        <v>0</v>
      </c>
      <c r="M29" t="s">
        <v>96</v>
      </c>
      <c r="N29" t="s">
        <v>170</v>
      </c>
      <c r="O29" t="s">
        <v>17</v>
      </c>
      <c r="Q29" t="s">
        <v>107</v>
      </c>
    </row>
    <row r="30" spans="1:21" x14ac:dyDescent="0.25">
      <c r="A30" t="s">
        <v>98</v>
      </c>
      <c r="B30" s="1" t="s">
        <v>171</v>
      </c>
      <c r="C30" t="s">
        <v>100</v>
      </c>
      <c r="D30" s="5" t="s">
        <v>21</v>
      </c>
      <c r="E30" s="5" t="s">
        <v>21</v>
      </c>
      <c r="F30" s="5">
        <v>-1</v>
      </c>
      <c r="G30" s="5">
        <v>-1</v>
      </c>
      <c r="H30" s="9" t="s">
        <v>258</v>
      </c>
      <c r="I30" s="10" t="s">
        <v>21</v>
      </c>
      <c r="J30" s="10" t="s">
        <v>21</v>
      </c>
      <c r="K30" s="10">
        <v>-1</v>
      </c>
      <c r="L30" s="10">
        <v>-1</v>
      </c>
      <c r="M30" t="s">
        <v>17</v>
      </c>
      <c r="N30" t="s">
        <v>17</v>
      </c>
      <c r="Q30" t="s">
        <v>259</v>
      </c>
    </row>
    <row r="31" spans="1:21" x14ac:dyDescent="0.25">
      <c r="A31" t="s">
        <v>98</v>
      </c>
      <c r="B31" s="1" t="s">
        <v>37</v>
      </c>
      <c r="C31" t="s">
        <v>100</v>
      </c>
      <c r="D31" s="1" t="s">
        <v>37</v>
      </c>
      <c r="E31" s="1" t="s">
        <v>37</v>
      </c>
      <c r="F31" s="1">
        <v>2</v>
      </c>
      <c r="G31" s="1">
        <v>2</v>
      </c>
      <c r="H31" s="1" t="s">
        <v>38</v>
      </c>
      <c r="I31" s="1" t="s">
        <v>38</v>
      </c>
      <c r="J31" s="1" t="s">
        <v>172</v>
      </c>
      <c r="K31" s="1">
        <v>2</v>
      </c>
      <c r="L31" s="1">
        <v>2</v>
      </c>
      <c r="M31" t="s">
        <v>173</v>
      </c>
      <c r="N31" t="s">
        <v>174</v>
      </c>
      <c r="O31" t="s">
        <v>260</v>
      </c>
      <c r="P31">
        <v>20.399999999999999</v>
      </c>
    </row>
    <row r="32" spans="1:21" x14ac:dyDescent="0.25">
      <c r="A32" t="s">
        <v>98</v>
      </c>
      <c r="B32" s="1" t="s">
        <v>37</v>
      </c>
      <c r="C32" t="s">
        <v>105</v>
      </c>
      <c r="D32" s="1" t="s">
        <v>37</v>
      </c>
      <c r="E32" s="5" t="s">
        <v>21</v>
      </c>
      <c r="F32" s="1">
        <v>2</v>
      </c>
      <c r="G32" s="5">
        <v>-1</v>
      </c>
      <c r="H32" s="1" t="s">
        <v>38</v>
      </c>
      <c r="I32" s="1" t="s">
        <v>38</v>
      </c>
      <c r="J32" s="5" t="s">
        <v>21</v>
      </c>
      <c r="K32" s="1">
        <v>2</v>
      </c>
      <c r="L32" s="5">
        <v>-1</v>
      </c>
      <c r="M32" t="s">
        <v>173</v>
      </c>
      <c r="N32" t="s">
        <v>174</v>
      </c>
      <c r="O32" t="s">
        <v>17</v>
      </c>
      <c r="R32" t="b">
        <v>1</v>
      </c>
      <c r="S32" t="b">
        <v>1</v>
      </c>
      <c r="T32" t="b">
        <v>1</v>
      </c>
      <c r="U32" t="b">
        <v>1</v>
      </c>
    </row>
    <row r="33" spans="1:21" x14ac:dyDescent="0.25">
      <c r="A33" t="s">
        <v>98</v>
      </c>
      <c r="B33" s="1" t="s">
        <v>41</v>
      </c>
      <c r="C33" t="s">
        <v>100</v>
      </c>
      <c r="D33" s="1" t="s">
        <v>41</v>
      </c>
      <c r="E33" s="1" t="s">
        <v>41</v>
      </c>
      <c r="F33" s="1">
        <v>2</v>
      </c>
      <c r="G33" s="1">
        <v>2</v>
      </c>
      <c r="H33" s="1" t="s">
        <v>42</v>
      </c>
      <c r="I33" s="1" t="s">
        <v>42</v>
      </c>
      <c r="J33" s="1" t="s">
        <v>42</v>
      </c>
      <c r="K33" s="1">
        <v>2</v>
      </c>
      <c r="L33" s="1">
        <v>2</v>
      </c>
      <c r="M33" t="s">
        <v>175</v>
      </c>
      <c r="N33" t="s">
        <v>176</v>
      </c>
      <c r="O33" t="s">
        <v>177</v>
      </c>
      <c r="P33">
        <v>15.1</v>
      </c>
    </row>
    <row r="34" spans="1:21" x14ac:dyDescent="0.25">
      <c r="A34" t="s">
        <v>98</v>
      </c>
      <c r="B34" s="1" t="s">
        <v>41</v>
      </c>
      <c r="C34" t="s">
        <v>105</v>
      </c>
      <c r="D34" s="1" t="s">
        <v>41</v>
      </c>
      <c r="E34" s="1" t="s">
        <v>41</v>
      </c>
      <c r="F34" s="1">
        <v>2</v>
      </c>
      <c r="G34" s="1">
        <v>2</v>
      </c>
      <c r="H34" s="1" t="s">
        <v>42</v>
      </c>
      <c r="I34" s="1" t="s">
        <v>42</v>
      </c>
      <c r="J34" s="1" t="s">
        <v>42</v>
      </c>
      <c r="K34" s="1">
        <v>2</v>
      </c>
      <c r="L34" s="1">
        <v>2</v>
      </c>
      <c r="M34" t="s">
        <v>175</v>
      </c>
      <c r="N34" t="s">
        <v>176</v>
      </c>
      <c r="O34" t="s">
        <v>178</v>
      </c>
      <c r="P34">
        <v>31.4</v>
      </c>
      <c r="R34" t="b">
        <v>1</v>
      </c>
      <c r="S34" t="b">
        <v>1</v>
      </c>
      <c r="T34" t="b">
        <v>1</v>
      </c>
      <c r="U34" t="b">
        <v>1</v>
      </c>
    </row>
    <row r="35" spans="1:21" x14ac:dyDescent="0.25">
      <c r="A35" t="s">
        <v>98</v>
      </c>
      <c r="B35" s="1" t="s">
        <v>46</v>
      </c>
      <c r="C35" t="s">
        <v>100</v>
      </c>
      <c r="D35" s="1" t="s">
        <v>46</v>
      </c>
      <c r="E35" s="1" t="s">
        <v>46</v>
      </c>
      <c r="F35" s="1">
        <v>2</v>
      </c>
      <c r="G35" s="1">
        <v>2</v>
      </c>
      <c r="H35" s="1" t="s">
        <v>47</v>
      </c>
      <c r="I35" s="1" t="s">
        <v>47</v>
      </c>
      <c r="J35" s="1" t="s">
        <v>47</v>
      </c>
      <c r="K35" s="1">
        <v>2</v>
      </c>
      <c r="L35" s="1">
        <v>2</v>
      </c>
      <c r="M35" t="s">
        <v>39</v>
      </c>
      <c r="N35" t="s">
        <v>179</v>
      </c>
      <c r="O35" t="s">
        <v>180</v>
      </c>
      <c r="P35">
        <v>1.9</v>
      </c>
    </row>
    <row r="36" spans="1:21" x14ac:dyDescent="0.25">
      <c r="A36" t="s">
        <v>98</v>
      </c>
      <c r="B36" s="1" t="s">
        <v>181</v>
      </c>
      <c r="C36" t="s">
        <v>100</v>
      </c>
      <c r="D36" s="1" t="s">
        <v>181</v>
      </c>
      <c r="E36" s="1" t="s">
        <v>181</v>
      </c>
      <c r="F36" s="1">
        <v>2</v>
      </c>
      <c r="G36" s="1">
        <v>2</v>
      </c>
      <c r="H36" s="1" t="s">
        <v>182</v>
      </c>
      <c r="I36" s="1" t="s">
        <v>182</v>
      </c>
      <c r="J36" s="1" t="s">
        <v>183</v>
      </c>
      <c r="K36" s="1">
        <v>2</v>
      </c>
      <c r="L36" s="1">
        <v>2</v>
      </c>
      <c r="M36" t="s">
        <v>184</v>
      </c>
      <c r="N36" t="s">
        <v>40</v>
      </c>
      <c r="O36" t="s">
        <v>185</v>
      </c>
      <c r="P36">
        <v>36.5</v>
      </c>
    </row>
    <row r="37" spans="1:21" x14ac:dyDescent="0.25">
      <c r="H37" s="1" t="s">
        <v>186</v>
      </c>
      <c r="I37" s="1" t="s">
        <v>186</v>
      </c>
      <c r="J37" s="1" t="s">
        <v>186</v>
      </c>
      <c r="K37" s="1">
        <v>2</v>
      </c>
      <c r="L37" s="1">
        <v>2</v>
      </c>
      <c r="M37" t="s">
        <v>184</v>
      </c>
      <c r="N37" t="s">
        <v>40</v>
      </c>
      <c r="O37" t="s">
        <v>187</v>
      </c>
      <c r="P37">
        <v>2.7</v>
      </c>
    </row>
    <row r="38" spans="1:21" x14ac:dyDescent="0.25">
      <c r="A38" t="s">
        <v>98</v>
      </c>
      <c r="B38" s="1" t="s">
        <v>181</v>
      </c>
      <c r="C38" t="s">
        <v>105</v>
      </c>
      <c r="D38" s="1" t="s">
        <v>181</v>
      </c>
      <c r="E38" s="1" t="s">
        <v>181</v>
      </c>
      <c r="F38" s="1">
        <v>2</v>
      </c>
      <c r="G38" s="1">
        <v>2</v>
      </c>
      <c r="H38" s="1" t="s">
        <v>182</v>
      </c>
      <c r="I38" s="1" t="s">
        <v>188</v>
      </c>
      <c r="J38" s="1" t="s">
        <v>182</v>
      </c>
      <c r="K38" s="1">
        <v>2</v>
      </c>
      <c r="L38" s="1">
        <v>2</v>
      </c>
      <c r="M38" t="s">
        <v>184</v>
      </c>
      <c r="N38" t="s">
        <v>40</v>
      </c>
      <c r="O38" t="s">
        <v>189</v>
      </c>
      <c r="P38">
        <v>54.3</v>
      </c>
      <c r="R38" t="b">
        <v>1</v>
      </c>
      <c r="S38" t="b">
        <v>1</v>
      </c>
      <c r="T38" t="b">
        <v>1</v>
      </c>
      <c r="U38" t="b">
        <v>1</v>
      </c>
    </row>
    <row r="39" spans="1:21" x14ac:dyDescent="0.25">
      <c r="A39" t="s">
        <v>98</v>
      </c>
      <c r="B39" s="1" t="s">
        <v>190</v>
      </c>
      <c r="C39" t="s">
        <v>100</v>
      </c>
      <c r="D39" t="s">
        <v>191</v>
      </c>
      <c r="E39" t="s">
        <v>21</v>
      </c>
      <c r="F39">
        <v>0</v>
      </c>
      <c r="G39">
        <v>0</v>
      </c>
      <c r="M39" t="s">
        <v>51</v>
      </c>
      <c r="N39" t="s">
        <v>52</v>
      </c>
      <c r="O39" t="s">
        <v>17</v>
      </c>
      <c r="Q39" t="s">
        <v>107</v>
      </c>
    </row>
    <row r="40" spans="1:21" x14ac:dyDescent="0.25">
      <c r="A40" t="s">
        <v>98</v>
      </c>
      <c r="B40" s="1" t="s">
        <v>192</v>
      </c>
      <c r="C40" t="s">
        <v>100</v>
      </c>
      <c r="D40" t="s">
        <v>193</v>
      </c>
      <c r="E40" t="s">
        <v>21</v>
      </c>
      <c r="F40">
        <v>0</v>
      </c>
      <c r="G40">
        <v>0</v>
      </c>
      <c r="M40" t="s">
        <v>173</v>
      </c>
      <c r="N40" t="s">
        <v>194</v>
      </c>
      <c r="O40" t="s">
        <v>17</v>
      </c>
      <c r="Q40" t="s">
        <v>107</v>
      </c>
    </row>
    <row r="41" spans="1:21" x14ac:dyDescent="0.25">
      <c r="A41" t="s">
        <v>98</v>
      </c>
      <c r="B41" s="1" t="s">
        <v>195</v>
      </c>
      <c r="C41" t="s">
        <v>100</v>
      </c>
      <c r="D41" t="s">
        <v>196</v>
      </c>
      <c r="E41" t="s">
        <v>21</v>
      </c>
      <c r="F41">
        <v>0</v>
      </c>
      <c r="G41">
        <v>0</v>
      </c>
      <c r="M41" t="s">
        <v>39</v>
      </c>
      <c r="N41" t="s">
        <v>197</v>
      </c>
      <c r="O41" t="s">
        <v>17</v>
      </c>
      <c r="Q41" t="s">
        <v>107</v>
      </c>
    </row>
    <row r="42" spans="1:21" x14ac:dyDescent="0.25">
      <c r="A42" t="s">
        <v>98</v>
      </c>
      <c r="B42" s="1" t="s">
        <v>198</v>
      </c>
      <c r="C42" t="s">
        <v>100</v>
      </c>
      <c r="D42" t="s">
        <v>199</v>
      </c>
      <c r="E42" t="s">
        <v>21</v>
      </c>
      <c r="F42">
        <v>0</v>
      </c>
      <c r="G42">
        <v>0</v>
      </c>
      <c r="M42" t="s">
        <v>114</v>
      </c>
      <c r="N42" t="s">
        <v>200</v>
      </c>
      <c r="O42" t="s">
        <v>17</v>
      </c>
      <c r="Q42" t="s">
        <v>107</v>
      </c>
    </row>
    <row r="43" spans="1:21" x14ac:dyDescent="0.25">
      <c r="A43" t="s">
        <v>98</v>
      </c>
      <c r="B43" s="1" t="s">
        <v>201</v>
      </c>
      <c r="C43" t="s">
        <v>100</v>
      </c>
      <c r="D43" t="s">
        <v>202</v>
      </c>
      <c r="E43" t="s">
        <v>21</v>
      </c>
      <c r="F43">
        <v>0</v>
      </c>
      <c r="G43">
        <v>0</v>
      </c>
      <c r="M43" t="s">
        <v>203</v>
      </c>
      <c r="N43" t="s">
        <v>204</v>
      </c>
      <c r="O43" t="s">
        <v>17</v>
      </c>
      <c r="Q43" t="s">
        <v>107</v>
      </c>
    </row>
    <row r="44" spans="1:21" x14ac:dyDescent="0.25">
      <c r="A44" t="s">
        <v>98</v>
      </c>
      <c r="B44" s="1" t="s">
        <v>201</v>
      </c>
      <c r="C44" t="s">
        <v>105</v>
      </c>
      <c r="D44" t="s">
        <v>202</v>
      </c>
      <c r="E44" t="s">
        <v>21</v>
      </c>
      <c r="F44">
        <v>0</v>
      </c>
      <c r="G44">
        <v>0</v>
      </c>
      <c r="M44" t="s">
        <v>203</v>
      </c>
      <c r="N44" t="s">
        <v>205</v>
      </c>
      <c r="O44" t="s">
        <v>17</v>
      </c>
      <c r="Q44" t="s">
        <v>107</v>
      </c>
      <c r="R44" t="b">
        <v>1</v>
      </c>
      <c r="S44" t="b">
        <v>1</v>
      </c>
    </row>
    <row r="45" spans="1:21" x14ac:dyDescent="0.25">
      <c r="A45" t="s">
        <v>98</v>
      </c>
      <c r="B45" s="1" t="s">
        <v>50</v>
      </c>
      <c r="C45" t="s">
        <v>100</v>
      </c>
      <c r="D45" s="1" t="s">
        <v>50</v>
      </c>
      <c r="E45" s="1" t="s">
        <v>50</v>
      </c>
      <c r="F45" s="1">
        <v>2</v>
      </c>
      <c r="G45" s="1">
        <v>2</v>
      </c>
      <c r="H45" s="1" t="s">
        <v>94</v>
      </c>
      <c r="I45" s="1" t="s">
        <v>206</v>
      </c>
      <c r="J45" s="1" t="s">
        <v>95</v>
      </c>
      <c r="K45" s="1">
        <v>2</v>
      </c>
      <c r="L45" s="1">
        <v>2</v>
      </c>
      <c r="M45" t="s">
        <v>128</v>
      </c>
      <c r="N45" t="s">
        <v>207</v>
      </c>
      <c r="O45" t="s">
        <v>208</v>
      </c>
      <c r="P45">
        <v>41.1</v>
      </c>
    </row>
    <row r="46" spans="1:21" x14ac:dyDescent="0.25">
      <c r="A46" t="s">
        <v>98</v>
      </c>
      <c r="B46" s="1" t="s">
        <v>50</v>
      </c>
      <c r="C46" t="s">
        <v>105</v>
      </c>
      <c r="D46" s="1" t="s">
        <v>50</v>
      </c>
      <c r="E46" s="5" t="s">
        <v>21</v>
      </c>
      <c r="F46" s="1">
        <v>2</v>
      </c>
      <c r="G46" s="5">
        <v>-1</v>
      </c>
      <c r="H46" s="1" t="s">
        <v>94</v>
      </c>
      <c r="I46" s="1" t="s">
        <v>209</v>
      </c>
      <c r="J46" s="5" t="s">
        <v>21</v>
      </c>
      <c r="K46" s="1">
        <v>2</v>
      </c>
      <c r="L46" s="5">
        <v>-1</v>
      </c>
      <c r="M46" t="s">
        <v>128</v>
      </c>
      <c r="N46" t="s">
        <v>207</v>
      </c>
      <c r="O46" t="s">
        <v>17</v>
      </c>
      <c r="R46" t="b">
        <v>1</v>
      </c>
      <c r="S46" t="b">
        <v>1</v>
      </c>
      <c r="T46" t="b">
        <v>1</v>
      </c>
      <c r="U46" t="b">
        <v>1</v>
      </c>
    </row>
    <row r="47" spans="1:21" x14ac:dyDescent="0.25">
      <c r="A47" t="s">
        <v>98</v>
      </c>
      <c r="B47" s="1" t="s">
        <v>210</v>
      </c>
      <c r="C47" t="s">
        <v>100</v>
      </c>
      <c r="D47" s="1" t="s">
        <v>210</v>
      </c>
      <c r="E47" s="5" t="s">
        <v>21</v>
      </c>
      <c r="F47" s="1">
        <v>2</v>
      </c>
      <c r="G47" s="5">
        <v>-1</v>
      </c>
      <c r="H47" s="1" t="s">
        <v>211</v>
      </c>
      <c r="I47" s="1" t="s">
        <v>212</v>
      </c>
      <c r="J47" s="5" t="s">
        <v>21</v>
      </c>
      <c r="K47" s="1">
        <v>2</v>
      </c>
      <c r="L47" s="5">
        <v>-1</v>
      </c>
      <c r="M47" t="s">
        <v>110</v>
      </c>
      <c r="N47" t="s">
        <v>213</v>
      </c>
      <c r="O47" t="s">
        <v>17</v>
      </c>
    </row>
    <row r="48" spans="1:21" x14ac:dyDescent="0.25">
      <c r="A48" t="s">
        <v>98</v>
      </c>
      <c r="B48" s="1" t="s">
        <v>214</v>
      </c>
      <c r="C48" t="s">
        <v>105</v>
      </c>
      <c r="D48" t="s">
        <v>210</v>
      </c>
      <c r="E48" t="s">
        <v>21</v>
      </c>
      <c r="F48">
        <v>0</v>
      </c>
      <c r="G48">
        <v>0</v>
      </c>
      <c r="M48" t="s">
        <v>110</v>
      </c>
      <c r="N48" t="s">
        <v>215</v>
      </c>
      <c r="O48" t="s">
        <v>17</v>
      </c>
      <c r="Q48" t="s">
        <v>107</v>
      </c>
      <c r="R48" t="b">
        <v>1</v>
      </c>
      <c r="S48" t="b">
        <v>1</v>
      </c>
    </row>
    <row r="49" spans="1:19" x14ac:dyDescent="0.25">
      <c r="A49" t="s">
        <v>98</v>
      </c>
      <c r="B49" s="1" t="s">
        <v>216</v>
      </c>
      <c r="C49" t="s">
        <v>100</v>
      </c>
      <c r="D49" t="s">
        <v>217</v>
      </c>
      <c r="E49" t="s">
        <v>21</v>
      </c>
      <c r="F49">
        <v>0</v>
      </c>
      <c r="G49">
        <v>0</v>
      </c>
      <c r="M49" t="s">
        <v>43</v>
      </c>
      <c r="N49" t="s">
        <v>218</v>
      </c>
      <c r="O49" t="s">
        <v>17</v>
      </c>
      <c r="Q49" t="s">
        <v>107</v>
      </c>
    </row>
    <row r="50" spans="1:19" x14ac:dyDescent="0.25">
      <c r="A50" t="s">
        <v>98</v>
      </c>
      <c r="B50" s="1" t="s">
        <v>219</v>
      </c>
      <c r="C50" t="s">
        <v>105</v>
      </c>
      <c r="D50" t="s">
        <v>220</v>
      </c>
      <c r="E50" t="s">
        <v>21</v>
      </c>
      <c r="F50">
        <v>0</v>
      </c>
      <c r="G50">
        <v>0</v>
      </c>
      <c r="M50" t="s">
        <v>118</v>
      </c>
      <c r="N50" t="s">
        <v>221</v>
      </c>
      <c r="O50" t="s">
        <v>17</v>
      </c>
      <c r="Q50" t="s">
        <v>107</v>
      </c>
    </row>
    <row r="51" spans="1:19" x14ac:dyDescent="0.25">
      <c r="A51" t="s">
        <v>98</v>
      </c>
      <c r="B51" s="1" t="s">
        <v>222</v>
      </c>
      <c r="C51" t="s">
        <v>105</v>
      </c>
      <c r="D51" t="s">
        <v>223</v>
      </c>
      <c r="E51" t="s">
        <v>21</v>
      </c>
      <c r="F51">
        <v>0</v>
      </c>
      <c r="G51">
        <v>0</v>
      </c>
      <c r="M51" t="s">
        <v>224</v>
      </c>
      <c r="N51" t="s">
        <v>111</v>
      </c>
      <c r="O51" t="s">
        <v>17</v>
      </c>
      <c r="Q51" t="s">
        <v>107</v>
      </c>
    </row>
    <row r="52" spans="1:19" x14ac:dyDescent="0.25">
      <c r="A52" t="s">
        <v>98</v>
      </c>
      <c r="B52" s="1" t="s">
        <v>225</v>
      </c>
      <c r="C52" t="s">
        <v>100</v>
      </c>
      <c r="D52" t="s">
        <v>226</v>
      </c>
      <c r="E52" t="s">
        <v>21</v>
      </c>
      <c r="F52">
        <v>0</v>
      </c>
      <c r="G52">
        <v>0</v>
      </c>
      <c r="M52" t="s">
        <v>51</v>
      </c>
      <c r="N52" t="s">
        <v>170</v>
      </c>
      <c r="O52" t="s">
        <v>17</v>
      </c>
      <c r="Q52" t="s">
        <v>107</v>
      </c>
    </row>
    <row r="53" spans="1:19" x14ac:dyDescent="0.25">
      <c r="A53" t="s">
        <v>98</v>
      </c>
      <c r="B53" s="1" t="s">
        <v>225</v>
      </c>
      <c r="C53" t="s">
        <v>105</v>
      </c>
      <c r="D53" t="s">
        <v>226</v>
      </c>
      <c r="E53" t="s">
        <v>21</v>
      </c>
      <c r="F53">
        <v>0</v>
      </c>
      <c r="G53">
        <v>0</v>
      </c>
      <c r="M53" t="s">
        <v>51</v>
      </c>
      <c r="N53" t="s">
        <v>170</v>
      </c>
      <c r="O53" t="s">
        <v>17</v>
      </c>
      <c r="Q53" t="s">
        <v>107</v>
      </c>
      <c r="R53" t="b">
        <v>1</v>
      </c>
      <c r="S53" t="b">
        <v>1</v>
      </c>
    </row>
    <row r="56" spans="1:19" ht="15.75" x14ac:dyDescent="0.25">
      <c r="A56" s="3" t="s">
        <v>53</v>
      </c>
      <c r="H56" s="3" t="s">
        <v>54</v>
      </c>
    </row>
    <row r="57" spans="1:19" x14ac:dyDescent="0.25">
      <c r="A57" s="4" t="s">
        <v>55</v>
      </c>
      <c r="F57">
        <f>COUNTIFS(B2:B53,"&lt;&gt;*_*",B2:B53,"&lt;&gt;")</f>
        <v>23</v>
      </c>
      <c r="H57" s="4" t="s">
        <v>55</v>
      </c>
      <c r="K57">
        <f>COUNTIFS(B2:B53,"&lt;&gt;*_*",B2:B53,"&lt;&gt;",R2:R53,"&lt;&gt;TRUE")</f>
        <v>14</v>
      </c>
    </row>
    <row r="58" spans="1:19" x14ac:dyDescent="0.25">
      <c r="A58" s="4" t="s">
        <v>56</v>
      </c>
      <c r="F58">
        <f>COUNTIFS(F2:F53,"&gt;0")</f>
        <v>22</v>
      </c>
      <c r="H58" s="4" t="s">
        <v>56</v>
      </c>
      <c r="K58">
        <f>COUNTIFS(F2:F53,"&gt;0",R2:R53,"&lt;&gt;TRUE")</f>
        <v>13</v>
      </c>
    </row>
    <row r="59" spans="1:19" x14ac:dyDescent="0.25">
      <c r="A59" s="4" t="s">
        <v>57</v>
      </c>
      <c r="F59">
        <f>COUNTIFS(G2:G53,"&gt;0")</f>
        <v>12</v>
      </c>
      <c r="H59" s="4" t="s">
        <v>57</v>
      </c>
      <c r="K59">
        <f>COUNTIFS(G2:G53,"&gt;0",S2:S53,"&lt;&gt;TRUE")</f>
        <v>9</v>
      </c>
    </row>
    <row r="60" spans="1:19" x14ac:dyDescent="0.25">
      <c r="A60" s="4" t="s">
        <v>58</v>
      </c>
      <c r="F60">
        <f>COUNTIFS(F2:F53,"&lt;&gt;-1",F2:F53,"&lt;&gt;0",F2:F53,"&lt;2")</f>
        <v>2</v>
      </c>
      <c r="H60" s="4" t="s">
        <v>58</v>
      </c>
      <c r="K60">
        <f>COUNTIFS(F2:F53,"&lt;&gt;-1",F2:F53,"&lt;&gt;0",F2:F53,"&lt;2",R2:R53,"&lt;&gt;TRUE")</f>
        <v>1</v>
      </c>
    </row>
    <row r="61" spans="1:19" x14ac:dyDescent="0.25">
      <c r="A61" s="4" t="s">
        <v>59</v>
      </c>
      <c r="F61">
        <f>COUNTIFS(G2:G53,"&lt;&gt;-1",G2:G53,"&lt;&gt;0",G2:G53,"&lt;2")</f>
        <v>0</v>
      </c>
      <c r="H61" s="4" t="s">
        <v>59</v>
      </c>
      <c r="K61">
        <f>COUNTIFS(G2:G53,"&lt;&gt;-1",G2:G53,"&lt;&gt;0",G2:G53,"&lt;2",S2:S53,"&lt;&gt;TRUE")</f>
        <v>0</v>
      </c>
    </row>
    <row r="62" spans="1:19" x14ac:dyDescent="0.25">
      <c r="A62" s="4" t="s">
        <v>60</v>
      </c>
      <c r="F62">
        <f>COUNTIFS(F2:F53,"=-1")+COUNTIFS(F2:F53,"=-3")</f>
        <v>1</v>
      </c>
      <c r="H62" s="4" t="s">
        <v>60</v>
      </c>
      <c r="K62">
        <f>COUNTIFS(F2:F53,"=-1",R2:R53,"&lt;&gt;TRUE")+COUNTIFS(F2:F53,"=-3",R2:R53,"&lt;&gt;TRUE")</f>
        <v>1</v>
      </c>
    </row>
    <row r="63" spans="1:19" x14ac:dyDescent="0.25">
      <c r="A63" s="4" t="s">
        <v>61</v>
      </c>
      <c r="F63">
        <f>COUNTIFS(G2:G53,"=-1")+COUNTIFS(G2:G53,"=-3")</f>
        <v>11</v>
      </c>
      <c r="H63" s="4" t="s">
        <v>61</v>
      </c>
      <c r="K63">
        <f>COUNTIFS(G2:G53,"=-1",S2:S53,"&lt;&gt;TRUE")+COUNTIFS(G2:G53,"=-3",S2:S53,"&lt;&gt;TRUE")</f>
        <v>5</v>
      </c>
    </row>
    <row r="64" spans="1:19" x14ac:dyDescent="0.25">
      <c r="A64" s="4" t="s">
        <v>62</v>
      </c>
      <c r="F64" s="8">
        <f>F58/F57</f>
        <v>0.95652173913043481</v>
      </c>
      <c r="H64" s="4" t="s">
        <v>62</v>
      </c>
      <c r="K64" s="8">
        <f>K58/K57</f>
        <v>0.9285714285714286</v>
      </c>
    </row>
    <row r="65" spans="1:11" x14ac:dyDescent="0.25">
      <c r="A65" s="4" t="s">
        <v>63</v>
      </c>
      <c r="F65" s="8">
        <f>F59/F57</f>
        <v>0.52173913043478259</v>
      </c>
      <c r="H65" s="4" t="s">
        <v>64</v>
      </c>
      <c r="K65" s="8">
        <f>K59/K57</f>
        <v>0.6428571428571429</v>
      </c>
    </row>
    <row r="66" spans="1:11" x14ac:dyDescent="0.25">
      <c r="A66" s="4" t="s">
        <v>65</v>
      </c>
      <c r="F66" s="8">
        <f>F58/(F58+F60)</f>
        <v>0.91666666666666663</v>
      </c>
      <c r="H66" s="4" t="s">
        <v>65</v>
      </c>
      <c r="K66" s="8">
        <f>K58/(K58+K60)</f>
        <v>0.9285714285714286</v>
      </c>
    </row>
    <row r="67" spans="1:11" x14ac:dyDescent="0.25">
      <c r="A67" s="4" t="s">
        <v>66</v>
      </c>
      <c r="F67" s="8">
        <f>F59/(F59+F61)</f>
        <v>1</v>
      </c>
      <c r="H67" s="4" t="s">
        <v>66</v>
      </c>
      <c r="K67" s="8">
        <f>K59/(K59+K61)</f>
        <v>1</v>
      </c>
    </row>
    <row r="70" spans="1:11" ht="15.75" x14ac:dyDescent="0.25">
      <c r="A70" s="3" t="s">
        <v>67</v>
      </c>
      <c r="H70" s="3" t="s">
        <v>68</v>
      </c>
    </row>
    <row r="71" spans="1:11" x14ac:dyDescent="0.25">
      <c r="A71" s="4" t="s">
        <v>55</v>
      </c>
      <c r="F71">
        <f>COUNTIFS(H2:H53,"&lt;&gt;*_FP",H2:H53,"&lt;&gt;",H2:H53,"&lt;&gt;no structure")</f>
        <v>27</v>
      </c>
      <c r="H71" s="4" t="s">
        <v>55</v>
      </c>
      <c r="K71">
        <f>COUNTIFS(H2:H53,"&lt;&gt;*_FP",H2:H53,"&lt;&gt;",H2:H53,"&lt;&gt;no structure",T2:T53,"&lt;&gt;TRUE")</f>
        <v>17</v>
      </c>
    </row>
    <row r="72" spans="1:11" x14ac:dyDescent="0.25">
      <c r="A72" s="4" t="s">
        <v>56</v>
      </c>
      <c r="F72">
        <f>COUNTIFS(K2:K53,"&gt;0")</f>
        <v>25</v>
      </c>
      <c r="H72" s="4" t="s">
        <v>56</v>
      </c>
      <c r="K72">
        <f>COUNTIFS(K2:K53,"&gt;0",T2:T53,"&lt;&gt;TRUE")</f>
        <v>15</v>
      </c>
    </row>
    <row r="73" spans="1:11" x14ac:dyDescent="0.25">
      <c r="A73" s="4" t="s">
        <v>57</v>
      </c>
      <c r="F73">
        <f>COUNTIFS(L2:L53,"&gt;0")</f>
        <v>13</v>
      </c>
      <c r="H73" s="4" t="s">
        <v>57</v>
      </c>
      <c r="K73">
        <f>COUNTIFS(L2:L53,"&gt;0",U2:U53,"&lt;&gt;TRUE")</f>
        <v>10</v>
      </c>
    </row>
    <row r="74" spans="1:11" x14ac:dyDescent="0.25">
      <c r="A74" s="4" t="s">
        <v>58</v>
      </c>
      <c r="F74">
        <f>COUNTIFS(K2:K53,"&lt;&gt;-1",K2:K53,"&lt;&gt;0",K2:K53,"&lt;2")</f>
        <v>3</v>
      </c>
      <c r="H74" s="4" t="s">
        <v>58</v>
      </c>
      <c r="K74">
        <f>COUNTIFS(K2:K53,"&lt;&gt;-1",K2:K53,"&lt;&gt;0",K2:K53,"&lt;2",T2:T53,"&lt;&gt;TRUE")</f>
        <v>2</v>
      </c>
    </row>
    <row r="75" spans="1:11" x14ac:dyDescent="0.25">
      <c r="A75" s="4" t="s">
        <v>59</v>
      </c>
      <c r="F75">
        <f>COUNTIFS(L2:L53,"&lt;&gt;-1",L2:L53,"&lt;&gt;0",L2:L53,"&lt;2")</f>
        <v>0</v>
      </c>
      <c r="H75" s="4" t="s">
        <v>59</v>
      </c>
      <c r="K75">
        <f>COUNTIFS(L2:L53,"&lt;&gt;-1",L2:L53,"&lt;&gt;0",L2:L53,"&lt;2",U2:U53,"&lt;&gt;TRUE")</f>
        <v>0</v>
      </c>
    </row>
    <row r="76" spans="1:11" x14ac:dyDescent="0.25">
      <c r="A76" s="4" t="s">
        <v>60</v>
      </c>
      <c r="F76">
        <f>COUNTIFS(K2:K53,"=-1")+COUNTIFS(K2:K53,"=-3")</f>
        <v>2</v>
      </c>
      <c r="H76" s="4" t="s">
        <v>60</v>
      </c>
      <c r="K76">
        <f>COUNTIFS(K2:K53,"=-1",T2:T53,"&lt;&gt;TRUE")+COUNTIFS(K2:K53,"=-3",T2:T53,"&lt;&gt;TRUE")</f>
        <v>2</v>
      </c>
    </row>
    <row r="77" spans="1:11" x14ac:dyDescent="0.25">
      <c r="A77" s="4" t="s">
        <v>61</v>
      </c>
      <c r="F77">
        <f>COUNTIFS(L2:L53,"=-1")+COUNTIFS(L2:L53,"=-3")</f>
        <v>14</v>
      </c>
      <c r="H77" s="4" t="s">
        <v>61</v>
      </c>
      <c r="K77">
        <f>COUNTIFS(L2:L53,"=-1",U2:U53,"&lt;&gt;TRUE")+COUNTIFS(L2:L53,"=-3",U2:U53,"&lt;&gt;TRUE")</f>
        <v>7</v>
      </c>
    </row>
    <row r="78" spans="1:11" x14ac:dyDescent="0.25">
      <c r="A78" s="4" t="s">
        <v>62</v>
      </c>
      <c r="F78" s="8">
        <f>F72/F71</f>
        <v>0.92592592592592593</v>
      </c>
      <c r="H78" s="4" t="s">
        <v>62</v>
      </c>
      <c r="K78" s="8">
        <f>K72/K71</f>
        <v>0.88235294117647056</v>
      </c>
    </row>
    <row r="79" spans="1:11" x14ac:dyDescent="0.25">
      <c r="A79" s="4" t="s">
        <v>63</v>
      </c>
      <c r="F79" s="8">
        <f>F73/F71</f>
        <v>0.48148148148148145</v>
      </c>
      <c r="H79" s="4" t="s">
        <v>64</v>
      </c>
      <c r="K79" s="8">
        <f>K73/K71</f>
        <v>0.58823529411764708</v>
      </c>
    </row>
    <row r="80" spans="1:11" x14ac:dyDescent="0.25">
      <c r="A80" s="4" t="s">
        <v>65</v>
      </c>
      <c r="F80" s="8">
        <f>F72/(F72+F74)</f>
        <v>0.8928571428571429</v>
      </c>
      <c r="H80" s="4" t="s">
        <v>65</v>
      </c>
      <c r="K80" s="8">
        <f>K72/(K72+K74)</f>
        <v>0.88235294117647056</v>
      </c>
    </row>
    <row r="81" spans="1:11" x14ac:dyDescent="0.25">
      <c r="A81" s="4" t="s">
        <v>66</v>
      </c>
      <c r="F81" s="8">
        <f>F73/(F73+F75)</f>
        <v>1</v>
      </c>
      <c r="H81" s="4" t="s">
        <v>66</v>
      </c>
      <c r="K81" s="8">
        <f>K73/(K73+K75)</f>
        <v>1</v>
      </c>
    </row>
    <row r="84" spans="1:11" ht="15.75" x14ac:dyDescent="0.25">
      <c r="A84" s="3" t="s">
        <v>69</v>
      </c>
    </row>
    <row r="85" spans="1:11" x14ac:dyDescent="0.25">
      <c r="A85" s="1" t="s">
        <v>70</v>
      </c>
    </row>
    <row r="86" spans="1:11" x14ac:dyDescent="0.25">
      <c r="A86" s="5" t="s">
        <v>71</v>
      </c>
    </row>
    <row r="88" spans="1:11" x14ac:dyDescent="0.25">
      <c r="A88" s="1" t="s">
        <v>72</v>
      </c>
    </row>
    <row r="89" spans="1:11" x14ac:dyDescent="0.25">
      <c r="A89" s="6" t="s">
        <v>73</v>
      </c>
    </row>
    <row r="90" spans="1:11" x14ac:dyDescent="0.25">
      <c r="A90" s="7" t="s">
        <v>74</v>
      </c>
    </row>
    <row r="91" spans="1:11" x14ac:dyDescent="0.25">
      <c r="A91" s="5" t="s">
        <v>75</v>
      </c>
    </row>
    <row r="93" spans="1:11" x14ac:dyDescent="0.25">
      <c r="A93" s="4" t="s">
        <v>76</v>
      </c>
    </row>
    <row r="94" spans="1:11" x14ac:dyDescent="0.25">
      <c r="A94" t="s">
        <v>77</v>
      </c>
    </row>
    <row r="95" spans="1:11" x14ac:dyDescent="0.25">
      <c r="A95" t="s">
        <v>78</v>
      </c>
    </row>
    <row r="96" spans="1:11" x14ac:dyDescent="0.25">
      <c r="A96" t="s">
        <v>79</v>
      </c>
    </row>
    <row r="97" spans="1:1" x14ac:dyDescent="0.25">
      <c r="A97" t="s">
        <v>80</v>
      </c>
    </row>
    <row r="98" spans="1:1" x14ac:dyDescent="0.25">
      <c r="A98" t="s">
        <v>81</v>
      </c>
    </row>
    <row r="99" spans="1:1" x14ac:dyDescent="0.25">
      <c r="A99" t="s">
        <v>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opLeftCell="A22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227</v>
      </c>
      <c r="B2" s="1" t="s">
        <v>228</v>
      </c>
      <c r="C2" t="s">
        <v>20</v>
      </c>
      <c r="D2" s="1" t="s">
        <v>228</v>
      </c>
      <c r="E2" s="5" t="s">
        <v>21</v>
      </c>
      <c r="F2" s="1">
        <v>2</v>
      </c>
      <c r="G2" s="5">
        <v>-1</v>
      </c>
      <c r="H2" s="1" t="s">
        <v>229</v>
      </c>
      <c r="I2" s="1" t="s">
        <v>229</v>
      </c>
      <c r="J2" s="5" t="s">
        <v>21</v>
      </c>
      <c r="K2" s="1">
        <v>2</v>
      </c>
      <c r="L2" s="5">
        <v>-1</v>
      </c>
      <c r="M2" t="s">
        <v>230</v>
      </c>
      <c r="N2" t="s">
        <v>231</v>
      </c>
      <c r="O2" t="s">
        <v>17</v>
      </c>
    </row>
    <row r="3" spans="1:21" x14ac:dyDescent="0.25">
      <c r="A3" t="s">
        <v>227</v>
      </c>
      <c r="B3" s="1" t="s">
        <v>116</v>
      </c>
      <c r="C3" t="s">
        <v>20</v>
      </c>
      <c r="D3" s="1" t="s">
        <v>116</v>
      </c>
      <c r="E3" s="5" t="s">
        <v>21</v>
      </c>
      <c r="F3" s="1">
        <v>2</v>
      </c>
      <c r="G3" s="5">
        <v>-1</v>
      </c>
      <c r="H3" s="1" t="s">
        <v>117</v>
      </c>
      <c r="I3" s="1" t="s">
        <v>117</v>
      </c>
      <c r="J3" s="5" t="s">
        <v>21</v>
      </c>
      <c r="K3" s="1">
        <v>2</v>
      </c>
      <c r="L3" s="5">
        <v>-1</v>
      </c>
      <c r="M3" t="s">
        <v>102</v>
      </c>
      <c r="N3" t="s">
        <v>207</v>
      </c>
      <c r="O3" t="s">
        <v>17</v>
      </c>
    </row>
    <row r="4" spans="1:21" x14ac:dyDescent="0.25">
      <c r="A4" t="s">
        <v>227</v>
      </c>
      <c r="B4" s="1" t="s">
        <v>19</v>
      </c>
      <c r="C4" t="s">
        <v>20</v>
      </c>
      <c r="D4" s="1" t="s">
        <v>19</v>
      </c>
      <c r="E4" s="5" t="s">
        <v>21</v>
      </c>
      <c r="F4" s="1">
        <v>2</v>
      </c>
      <c r="G4" s="5">
        <v>-1</v>
      </c>
      <c r="H4" s="1" t="s">
        <v>22</v>
      </c>
      <c r="I4" s="1" t="s">
        <v>232</v>
      </c>
      <c r="J4" s="5" t="s">
        <v>21</v>
      </c>
      <c r="K4" s="1">
        <v>2</v>
      </c>
      <c r="L4" s="5">
        <v>-1</v>
      </c>
      <c r="M4" t="s">
        <v>233</v>
      </c>
      <c r="N4" t="s">
        <v>147</v>
      </c>
      <c r="O4" t="s">
        <v>17</v>
      </c>
    </row>
    <row r="5" spans="1:21" x14ac:dyDescent="0.25">
      <c r="A5" t="s">
        <v>227</v>
      </c>
      <c r="B5" s="1" t="s">
        <v>122</v>
      </c>
      <c r="C5" t="s">
        <v>20</v>
      </c>
      <c r="D5" t="s">
        <v>123</v>
      </c>
      <c r="E5" t="s">
        <v>21</v>
      </c>
      <c r="F5">
        <v>0</v>
      </c>
      <c r="G5">
        <v>0</v>
      </c>
      <c r="M5" t="s">
        <v>234</v>
      </c>
      <c r="N5" t="s">
        <v>235</v>
      </c>
      <c r="O5" t="s">
        <v>17</v>
      </c>
      <c r="Q5" t="s">
        <v>107</v>
      </c>
    </row>
    <row r="6" spans="1:21" x14ac:dyDescent="0.25">
      <c r="A6" t="s">
        <v>227</v>
      </c>
      <c r="B6" s="1" t="s">
        <v>126</v>
      </c>
      <c r="C6" t="s">
        <v>20</v>
      </c>
      <c r="D6" t="s">
        <v>127</v>
      </c>
      <c r="E6" t="s">
        <v>21</v>
      </c>
      <c r="F6">
        <v>0</v>
      </c>
      <c r="G6">
        <v>0</v>
      </c>
      <c r="M6" t="s">
        <v>166</v>
      </c>
      <c r="N6" t="s">
        <v>236</v>
      </c>
      <c r="O6" t="s">
        <v>17</v>
      </c>
      <c r="Q6" t="s">
        <v>107</v>
      </c>
    </row>
    <row r="7" spans="1:21" x14ac:dyDescent="0.25">
      <c r="A7" t="s">
        <v>227</v>
      </c>
      <c r="B7" s="1" t="s">
        <v>26</v>
      </c>
      <c r="C7" t="s">
        <v>20</v>
      </c>
      <c r="D7" s="1" t="s">
        <v>26</v>
      </c>
      <c r="E7" s="5" t="s">
        <v>21</v>
      </c>
      <c r="F7" s="1">
        <v>2</v>
      </c>
      <c r="G7" s="5">
        <v>-1</v>
      </c>
      <c r="H7" s="1" t="s">
        <v>145</v>
      </c>
      <c r="I7" s="1" t="s">
        <v>145</v>
      </c>
      <c r="J7" s="5" t="s">
        <v>21</v>
      </c>
      <c r="K7" s="1">
        <v>2</v>
      </c>
      <c r="L7" s="5">
        <v>-1</v>
      </c>
      <c r="M7" t="s">
        <v>166</v>
      </c>
      <c r="N7" t="s">
        <v>237</v>
      </c>
      <c r="O7" t="s">
        <v>17</v>
      </c>
    </row>
    <row r="8" spans="1:21" x14ac:dyDescent="0.25">
      <c r="A8" t="s">
        <v>227</v>
      </c>
      <c r="B8" s="1" t="s">
        <v>29</v>
      </c>
      <c r="C8" t="s">
        <v>20</v>
      </c>
      <c r="D8" s="1" t="s">
        <v>29</v>
      </c>
      <c r="E8" s="5" t="s">
        <v>21</v>
      </c>
      <c r="F8" s="1">
        <v>2</v>
      </c>
      <c r="G8" s="5">
        <v>-1</v>
      </c>
      <c r="H8" s="1" t="s">
        <v>30</v>
      </c>
      <c r="I8" s="1" t="s">
        <v>30</v>
      </c>
      <c r="J8" s="5" t="s">
        <v>21</v>
      </c>
      <c r="K8" s="1">
        <v>2</v>
      </c>
      <c r="L8" s="5">
        <v>-1</v>
      </c>
      <c r="M8" t="s">
        <v>110</v>
      </c>
      <c r="N8" t="s">
        <v>213</v>
      </c>
      <c r="O8" t="s">
        <v>17</v>
      </c>
    </row>
    <row r="9" spans="1:21" x14ac:dyDescent="0.25">
      <c r="B9" s="1"/>
      <c r="D9" s="1"/>
      <c r="E9" s="5"/>
      <c r="F9" s="1"/>
      <c r="G9" s="5"/>
      <c r="H9" s="9" t="s">
        <v>256</v>
      </c>
      <c r="I9" s="10" t="s">
        <v>21</v>
      </c>
      <c r="J9" s="10" t="s">
        <v>21</v>
      </c>
      <c r="K9" s="10">
        <v>-1</v>
      </c>
      <c r="L9" s="10">
        <v>-1</v>
      </c>
      <c r="M9" t="s">
        <v>110</v>
      </c>
      <c r="N9" t="s">
        <v>17</v>
      </c>
    </row>
    <row r="10" spans="1:21" x14ac:dyDescent="0.25">
      <c r="A10" t="s">
        <v>227</v>
      </c>
      <c r="B10" s="9" t="s">
        <v>261</v>
      </c>
      <c r="C10" t="s">
        <v>20</v>
      </c>
      <c r="D10" s="10" t="s">
        <v>21</v>
      </c>
      <c r="E10" s="10" t="s">
        <v>21</v>
      </c>
      <c r="F10" s="10">
        <v>-1</v>
      </c>
      <c r="G10" s="10">
        <v>-1</v>
      </c>
      <c r="H10" s="9" t="s">
        <v>262</v>
      </c>
      <c r="I10" s="10" t="s">
        <v>21</v>
      </c>
      <c r="J10" s="10" t="s">
        <v>21</v>
      </c>
      <c r="K10" s="10">
        <v>-1</v>
      </c>
      <c r="L10" s="10">
        <v>-1</v>
      </c>
      <c r="M10" t="s">
        <v>263</v>
      </c>
      <c r="N10" t="s">
        <v>17</v>
      </c>
      <c r="Q10" t="s">
        <v>264</v>
      </c>
    </row>
    <row r="11" spans="1:21" x14ac:dyDescent="0.25">
      <c r="A11" t="s">
        <v>227</v>
      </c>
      <c r="B11" s="1" t="s">
        <v>165</v>
      </c>
      <c r="C11" t="s">
        <v>20</v>
      </c>
      <c r="D11" t="s">
        <v>33</v>
      </c>
      <c r="E11" t="s">
        <v>21</v>
      </c>
      <c r="F11">
        <v>0</v>
      </c>
      <c r="G11">
        <v>0</v>
      </c>
      <c r="M11" t="s">
        <v>143</v>
      </c>
      <c r="N11" t="s">
        <v>238</v>
      </c>
      <c r="O11" t="s">
        <v>17</v>
      </c>
      <c r="Q11" t="s">
        <v>107</v>
      </c>
    </row>
    <row r="12" spans="1:21" x14ac:dyDescent="0.25">
      <c r="A12" t="s">
        <v>227</v>
      </c>
      <c r="B12" s="9" t="s">
        <v>37</v>
      </c>
      <c r="C12" t="s">
        <v>20</v>
      </c>
      <c r="D12" s="10" t="s">
        <v>21</v>
      </c>
      <c r="E12" s="10" t="s">
        <v>21</v>
      </c>
      <c r="F12" s="10">
        <v>-1</v>
      </c>
      <c r="G12" s="10">
        <v>-1</v>
      </c>
      <c r="H12" s="9" t="s">
        <v>38</v>
      </c>
      <c r="I12" s="10" t="s">
        <v>21</v>
      </c>
      <c r="J12" s="10" t="s">
        <v>21</v>
      </c>
      <c r="K12" s="10">
        <v>-1</v>
      </c>
      <c r="L12" s="10">
        <v>-1</v>
      </c>
      <c r="M12" t="s">
        <v>139</v>
      </c>
      <c r="N12" t="s">
        <v>17</v>
      </c>
      <c r="Q12" t="s">
        <v>265</v>
      </c>
    </row>
    <row r="13" spans="1:21" x14ac:dyDescent="0.25">
      <c r="A13" t="s">
        <v>227</v>
      </c>
      <c r="B13" s="1" t="s">
        <v>41</v>
      </c>
      <c r="C13" t="s">
        <v>20</v>
      </c>
      <c r="D13" s="5" t="s">
        <v>21</v>
      </c>
      <c r="E13" s="1" t="s">
        <v>41</v>
      </c>
      <c r="F13" s="5">
        <v>-1</v>
      </c>
      <c r="G13" s="1">
        <v>2</v>
      </c>
      <c r="H13" s="1" t="s">
        <v>42</v>
      </c>
      <c r="I13" s="5" t="s">
        <v>21</v>
      </c>
      <c r="J13" s="1" t="s">
        <v>42</v>
      </c>
      <c r="K13" s="5">
        <v>-1</v>
      </c>
      <c r="L13" s="1">
        <v>2</v>
      </c>
      <c r="M13" t="s">
        <v>118</v>
      </c>
      <c r="N13" t="s">
        <v>17</v>
      </c>
      <c r="O13" t="s">
        <v>239</v>
      </c>
      <c r="P13">
        <v>16.5</v>
      </c>
      <c r="Q13" t="s">
        <v>266</v>
      </c>
    </row>
    <row r="14" spans="1:21" x14ac:dyDescent="0.25">
      <c r="B14" s="1"/>
      <c r="D14" s="5"/>
      <c r="E14" s="1"/>
      <c r="F14" s="5"/>
      <c r="G14" s="1"/>
      <c r="H14" s="9" t="s">
        <v>267</v>
      </c>
      <c r="I14" s="10" t="s">
        <v>21</v>
      </c>
      <c r="J14" s="10" t="s">
        <v>21</v>
      </c>
      <c r="K14" s="10">
        <v>-1</v>
      </c>
      <c r="L14" s="10">
        <v>-1</v>
      </c>
      <c r="M14" t="s">
        <v>118</v>
      </c>
      <c r="N14" t="s">
        <v>17</v>
      </c>
      <c r="Q14" t="s">
        <v>266</v>
      </c>
    </row>
    <row r="15" spans="1:21" x14ac:dyDescent="0.25">
      <c r="A15" t="s">
        <v>227</v>
      </c>
      <c r="B15" s="1" t="s">
        <v>46</v>
      </c>
      <c r="C15" t="s">
        <v>20</v>
      </c>
      <c r="D15" s="1" t="s">
        <v>46</v>
      </c>
      <c r="E15" s="5" t="s">
        <v>21</v>
      </c>
      <c r="F15" s="1">
        <v>2</v>
      </c>
      <c r="G15" s="5">
        <v>-1</v>
      </c>
      <c r="H15" s="1" t="s">
        <v>47</v>
      </c>
      <c r="I15" s="1" t="s">
        <v>47</v>
      </c>
      <c r="J15" s="5" t="s">
        <v>21</v>
      </c>
      <c r="K15" s="1">
        <v>2</v>
      </c>
      <c r="L15" s="5">
        <v>-1</v>
      </c>
      <c r="M15" t="s">
        <v>39</v>
      </c>
      <c r="N15" t="s">
        <v>121</v>
      </c>
      <c r="O15" t="s">
        <v>17</v>
      </c>
    </row>
    <row r="16" spans="1:21" x14ac:dyDescent="0.25">
      <c r="B16" s="1"/>
      <c r="D16" s="1"/>
      <c r="E16" s="5"/>
      <c r="F16" s="1"/>
      <c r="G16" s="5"/>
      <c r="H16" s="9" t="s">
        <v>268</v>
      </c>
      <c r="I16" s="10" t="s">
        <v>21</v>
      </c>
      <c r="J16" s="10" t="s">
        <v>21</v>
      </c>
      <c r="K16" s="10">
        <v>-1</v>
      </c>
      <c r="L16" s="10">
        <v>-1</v>
      </c>
      <c r="M16" t="s">
        <v>39</v>
      </c>
      <c r="N16" t="s">
        <v>17</v>
      </c>
      <c r="Q16" t="s">
        <v>269</v>
      </c>
    </row>
    <row r="17" spans="1:17" x14ac:dyDescent="0.25">
      <c r="A17" t="s">
        <v>227</v>
      </c>
      <c r="B17" s="1" t="s">
        <v>181</v>
      </c>
      <c r="C17" t="s">
        <v>20</v>
      </c>
      <c r="D17" s="1" t="s">
        <v>181</v>
      </c>
      <c r="E17" s="1" t="s">
        <v>181</v>
      </c>
      <c r="F17" s="1">
        <v>2</v>
      </c>
      <c r="G17" s="1">
        <v>2</v>
      </c>
      <c r="H17" s="1" t="s">
        <v>182</v>
      </c>
      <c r="I17" s="1" t="s">
        <v>182</v>
      </c>
      <c r="J17" s="5" t="s">
        <v>21</v>
      </c>
      <c r="K17" s="1">
        <v>2</v>
      </c>
      <c r="L17" s="5">
        <v>-1</v>
      </c>
      <c r="M17" t="s">
        <v>91</v>
      </c>
      <c r="N17" t="s">
        <v>240</v>
      </c>
      <c r="O17" t="s">
        <v>17</v>
      </c>
    </row>
    <row r="18" spans="1:17" x14ac:dyDescent="0.25">
      <c r="H18" s="1" t="s">
        <v>186</v>
      </c>
      <c r="I18" s="1" t="s">
        <v>186</v>
      </c>
      <c r="J18" s="1" t="s">
        <v>186</v>
      </c>
      <c r="K18" s="1">
        <v>2</v>
      </c>
      <c r="L18" s="1">
        <v>2</v>
      </c>
      <c r="M18" t="s">
        <v>91</v>
      </c>
      <c r="N18" t="s">
        <v>240</v>
      </c>
      <c r="O18" t="s">
        <v>241</v>
      </c>
      <c r="P18">
        <v>2.8</v>
      </c>
    </row>
    <row r="19" spans="1:17" x14ac:dyDescent="0.25">
      <c r="H19" s="5" t="s">
        <v>242</v>
      </c>
      <c r="I19" s="5" t="s">
        <v>243</v>
      </c>
      <c r="J19" t="s">
        <v>17</v>
      </c>
      <c r="K19" s="5">
        <v>-2</v>
      </c>
      <c r="L19">
        <v>0</v>
      </c>
      <c r="M19" t="s">
        <v>17</v>
      </c>
      <c r="N19" t="s">
        <v>240</v>
      </c>
      <c r="O19" t="s">
        <v>17</v>
      </c>
      <c r="Q19" t="s">
        <v>270</v>
      </c>
    </row>
    <row r="20" spans="1:17" x14ac:dyDescent="0.25">
      <c r="A20" t="s">
        <v>227</v>
      </c>
      <c r="B20" s="1" t="s">
        <v>192</v>
      </c>
      <c r="C20" t="s">
        <v>20</v>
      </c>
      <c r="D20" t="s">
        <v>193</v>
      </c>
      <c r="E20" t="s">
        <v>21</v>
      </c>
      <c r="F20">
        <v>0</v>
      </c>
      <c r="G20">
        <v>0</v>
      </c>
      <c r="M20" t="s">
        <v>203</v>
      </c>
      <c r="N20" t="s">
        <v>244</v>
      </c>
      <c r="O20" t="s">
        <v>17</v>
      </c>
      <c r="Q20" t="s">
        <v>107</v>
      </c>
    </row>
    <row r="21" spans="1:17" x14ac:dyDescent="0.25">
      <c r="A21" t="s">
        <v>227</v>
      </c>
      <c r="B21" s="1" t="s">
        <v>195</v>
      </c>
      <c r="C21" t="s">
        <v>20</v>
      </c>
      <c r="D21" t="s">
        <v>196</v>
      </c>
      <c r="E21" t="s">
        <v>21</v>
      </c>
      <c r="F21">
        <v>0</v>
      </c>
      <c r="G21">
        <v>0</v>
      </c>
      <c r="M21" t="s">
        <v>39</v>
      </c>
      <c r="N21" t="s">
        <v>111</v>
      </c>
      <c r="O21" t="s">
        <v>17</v>
      </c>
      <c r="Q21" t="s">
        <v>107</v>
      </c>
    </row>
    <row r="22" spans="1:17" x14ac:dyDescent="0.25">
      <c r="A22" t="s">
        <v>227</v>
      </c>
      <c r="B22" s="1" t="s">
        <v>50</v>
      </c>
      <c r="C22" t="s">
        <v>20</v>
      </c>
      <c r="D22" s="1" t="s">
        <v>50</v>
      </c>
      <c r="E22" s="5" t="s">
        <v>21</v>
      </c>
      <c r="F22" s="1">
        <v>2</v>
      </c>
      <c r="G22" s="5">
        <v>-1</v>
      </c>
      <c r="H22" s="1" t="s">
        <v>245</v>
      </c>
      <c r="I22" s="1" t="s">
        <v>209</v>
      </c>
      <c r="J22" s="5" t="s">
        <v>21</v>
      </c>
      <c r="K22" s="1">
        <v>2</v>
      </c>
      <c r="L22" s="5">
        <v>-1</v>
      </c>
      <c r="M22" t="s">
        <v>246</v>
      </c>
      <c r="N22" t="s">
        <v>247</v>
      </c>
      <c r="O22" t="s">
        <v>17</v>
      </c>
    </row>
    <row r="23" spans="1:17" x14ac:dyDescent="0.25">
      <c r="A23" t="s">
        <v>227</v>
      </c>
      <c r="B23" s="9" t="s">
        <v>210</v>
      </c>
      <c r="C23" t="s">
        <v>20</v>
      </c>
      <c r="D23" s="10" t="s">
        <v>21</v>
      </c>
      <c r="E23" s="10" t="s">
        <v>21</v>
      </c>
      <c r="F23" s="10">
        <v>-1</v>
      </c>
      <c r="G23" s="10">
        <v>-1</v>
      </c>
      <c r="H23" s="9" t="s">
        <v>211</v>
      </c>
      <c r="I23" s="10" t="s">
        <v>21</v>
      </c>
      <c r="J23" s="10" t="s">
        <v>21</v>
      </c>
      <c r="K23" s="10">
        <v>-1</v>
      </c>
      <c r="L23" s="10">
        <v>-1</v>
      </c>
      <c r="M23" t="s">
        <v>110</v>
      </c>
      <c r="N23" t="s">
        <v>17</v>
      </c>
      <c r="Q23" t="s">
        <v>266</v>
      </c>
    </row>
    <row r="24" spans="1:17" x14ac:dyDescent="0.25">
      <c r="A24" t="s">
        <v>227</v>
      </c>
      <c r="B24" s="1" t="s">
        <v>217</v>
      </c>
      <c r="C24" t="s">
        <v>20</v>
      </c>
      <c r="D24" s="1" t="s">
        <v>217</v>
      </c>
      <c r="E24" s="5" t="s">
        <v>21</v>
      </c>
      <c r="F24" s="1">
        <v>2</v>
      </c>
      <c r="G24" s="5">
        <v>-1</v>
      </c>
      <c r="H24" s="1" t="s">
        <v>248</v>
      </c>
      <c r="I24" s="1" t="s">
        <v>249</v>
      </c>
      <c r="J24" s="5" t="s">
        <v>21</v>
      </c>
      <c r="K24" s="1">
        <v>2</v>
      </c>
      <c r="L24" s="5">
        <v>-1</v>
      </c>
      <c r="M24" t="s">
        <v>234</v>
      </c>
      <c r="N24" t="s">
        <v>250</v>
      </c>
      <c r="O24" t="s">
        <v>17</v>
      </c>
    </row>
    <row r="27" spans="1:17" ht="15.75" x14ac:dyDescent="0.25">
      <c r="A27" s="3" t="s">
        <v>53</v>
      </c>
      <c r="H27" s="3" t="s">
        <v>54</v>
      </c>
    </row>
    <row r="28" spans="1:17" x14ac:dyDescent="0.25">
      <c r="A28" s="4" t="s">
        <v>55</v>
      </c>
      <c r="F28">
        <f>COUNTIFS(B2:B24,"&lt;&gt;*_*",B2:B24,"&lt;&gt;")</f>
        <v>13</v>
      </c>
      <c r="H28" s="4" t="s">
        <v>55</v>
      </c>
      <c r="K28">
        <f>COUNTIFS(B2:B24,"&lt;&gt;*_*",B2:B24,"&lt;&gt;",R2:R24,"&lt;&gt;TRUE")</f>
        <v>13</v>
      </c>
    </row>
    <row r="29" spans="1:17" x14ac:dyDescent="0.25">
      <c r="A29" s="4" t="s">
        <v>56</v>
      </c>
      <c r="F29">
        <f>COUNTIFS(F2:F24,"&gt;0")</f>
        <v>9</v>
      </c>
      <c r="H29" s="4" t="s">
        <v>56</v>
      </c>
      <c r="K29">
        <f>COUNTIFS(F2:F24,"&gt;0",R2:R24,"&lt;&gt;TRUE")</f>
        <v>9</v>
      </c>
    </row>
    <row r="30" spans="1:17" x14ac:dyDescent="0.25">
      <c r="A30" s="4" t="s">
        <v>57</v>
      </c>
      <c r="F30">
        <f>COUNTIFS(G2:G24,"&gt;0")</f>
        <v>2</v>
      </c>
      <c r="H30" s="4" t="s">
        <v>57</v>
      </c>
      <c r="K30">
        <f>COUNTIFS(G2:G24,"&gt;0",S2:S24,"&lt;&gt;TRUE")</f>
        <v>2</v>
      </c>
    </row>
    <row r="31" spans="1:17" x14ac:dyDescent="0.25">
      <c r="A31" s="4" t="s">
        <v>58</v>
      </c>
      <c r="F31">
        <f>COUNTIFS(F2:F24,"&lt;&gt;-1",F2:F24,"&lt;&gt;0",F2:F24,"&lt;2")</f>
        <v>0</v>
      </c>
      <c r="H31" s="4" t="s">
        <v>58</v>
      </c>
      <c r="K31">
        <f>COUNTIFS(F2:F24,"&lt;&gt;-1",F2:F24,"&lt;&gt;0",F2:F24,"&lt;2",R2:R24,"&lt;&gt;TRUE")</f>
        <v>0</v>
      </c>
    </row>
    <row r="32" spans="1:17" x14ac:dyDescent="0.25">
      <c r="A32" s="4" t="s">
        <v>59</v>
      </c>
      <c r="F32">
        <f>COUNTIFS(G2:G24,"&lt;&gt;-1",G2:G24,"&lt;&gt;0",G2:G24,"&lt;2")</f>
        <v>0</v>
      </c>
      <c r="H32" s="4" t="s">
        <v>59</v>
      </c>
      <c r="K32">
        <f>COUNTIFS(G2:G24,"&lt;&gt;-1",G2:G24,"&lt;&gt;0",G2:G24,"&lt;2",S2:S24,"&lt;&gt;TRUE")</f>
        <v>0</v>
      </c>
    </row>
    <row r="33" spans="1:11" x14ac:dyDescent="0.25">
      <c r="A33" s="4" t="s">
        <v>60</v>
      </c>
      <c r="F33">
        <f>COUNTIFS(F2:F24,"=-1")+COUNTIFS(F2:F24,"=-3")</f>
        <v>4</v>
      </c>
      <c r="H33" s="4" t="s">
        <v>60</v>
      </c>
      <c r="K33">
        <f>COUNTIFS(F2:F24,"=-1",R2:R24,"&lt;&gt;TRUE")+COUNTIFS(F2:F24,"=-3",R2:R24,"&lt;&gt;TRUE")</f>
        <v>4</v>
      </c>
    </row>
    <row r="34" spans="1:11" x14ac:dyDescent="0.25">
      <c r="A34" s="4" t="s">
        <v>61</v>
      </c>
      <c r="F34">
        <f>COUNTIFS(G2:G24,"=-1")+COUNTIFS(G2:G24,"=-3")</f>
        <v>11</v>
      </c>
      <c r="H34" s="4" t="s">
        <v>61</v>
      </c>
      <c r="K34">
        <f>COUNTIFS(G2:G24,"=-1",S2:S24,"&lt;&gt;TRUE")+COUNTIFS(G2:G24,"=-3",S2:S24,"&lt;&gt;TRUE")</f>
        <v>11</v>
      </c>
    </row>
    <row r="35" spans="1:11" x14ac:dyDescent="0.25">
      <c r="A35" s="4" t="s">
        <v>62</v>
      </c>
      <c r="F35" s="8">
        <f>F29/F28</f>
        <v>0.69230769230769229</v>
      </c>
      <c r="H35" s="4" t="s">
        <v>62</v>
      </c>
      <c r="K35" s="8">
        <f>K29/K28</f>
        <v>0.69230769230769229</v>
      </c>
    </row>
    <row r="36" spans="1:11" x14ac:dyDescent="0.25">
      <c r="A36" s="4" t="s">
        <v>63</v>
      </c>
      <c r="F36" s="8">
        <f>F30/F28</f>
        <v>0.15384615384615385</v>
      </c>
      <c r="H36" s="4" t="s">
        <v>64</v>
      </c>
      <c r="K36" s="8">
        <f>K30/K28</f>
        <v>0.15384615384615385</v>
      </c>
    </row>
    <row r="37" spans="1:11" x14ac:dyDescent="0.25">
      <c r="A37" s="4" t="s">
        <v>65</v>
      </c>
      <c r="F37" s="8">
        <f>F29/(F29+F31)</f>
        <v>1</v>
      </c>
      <c r="H37" s="4" t="s">
        <v>65</v>
      </c>
      <c r="K37" s="8">
        <f>K29/(K29+K31)</f>
        <v>1</v>
      </c>
    </row>
    <row r="38" spans="1:11" x14ac:dyDescent="0.25">
      <c r="A38" s="4" t="s">
        <v>66</v>
      </c>
      <c r="F38" s="8">
        <f>F30/(F30+F32)</f>
        <v>1</v>
      </c>
      <c r="H38" s="4" t="s">
        <v>66</v>
      </c>
      <c r="K38" s="8">
        <f>K30/(K30+K32)</f>
        <v>1</v>
      </c>
    </row>
    <row r="41" spans="1:11" ht="15.75" x14ac:dyDescent="0.25">
      <c r="A41" s="3" t="s">
        <v>67</v>
      </c>
      <c r="H41" s="3" t="s">
        <v>68</v>
      </c>
    </row>
    <row r="42" spans="1:11" x14ac:dyDescent="0.25">
      <c r="A42" s="4" t="s">
        <v>55</v>
      </c>
      <c r="F42">
        <f>COUNTIFS(H2:H24,"&lt;&gt;*_FP",H2:H24,"&lt;&gt;",H2:H24,"&lt;&gt;no structure")</f>
        <v>17</v>
      </c>
      <c r="H42" s="4" t="s">
        <v>55</v>
      </c>
      <c r="K42">
        <f>COUNTIFS(H2:H24,"&lt;&gt;*_FP",H2:H24,"&lt;&gt;",H2:H24,"&lt;&gt;no structure",T2:T24,"&lt;&gt;TRUE")</f>
        <v>17</v>
      </c>
    </row>
    <row r="43" spans="1:11" x14ac:dyDescent="0.25">
      <c r="A43" s="4" t="s">
        <v>56</v>
      </c>
      <c r="F43">
        <f>COUNTIFS(K2:K24,"&gt;0")</f>
        <v>10</v>
      </c>
      <c r="H43" s="4" t="s">
        <v>56</v>
      </c>
      <c r="K43">
        <f>COUNTIFS(K2:K24,"&gt;0",T2:T24,"&lt;&gt;TRUE")</f>
        <v>10</v>
      </c>
    </row>
    <row r="44" spans="1:11" x14ac:dyDescent="0.25">
      <c r="A44" s="4" t="s">
        <v>57</v>
      </c>
      <c r="F44">
        <f>COUNTIFS(L2:L24,"&gt;0")</f>
        <v>2</v>
      </c>
      <c r="H44" s="4" t="s">
        <v>57</v>
      </c>
      <c r="K44">
        <f>COUNTIFS(L2:L24,"&gt;0",U2:U24,"&lt;&gt;TRUE")</f>
        <v>2</v>
      </c>
    </row>
    <row r="45" spans="1:11" x14ac:dyDescent="0.25">
      <c r="A45" s="4" t="s">
        <v>58</v>
      </c>
      <c r="F45">
        <f>COUNTIFS(K2:K24,"&lt;&gt;-1",K2:K24,"&lt;&gt;0",K2:K24,"&lt;2")</f>
        <v>1</v>
      </c>
      <c r="H45" s="4" t="s">
        <v>58</v>
      </c>
      <c r="K45">
        <f>COUNTIFS(K2:K24,"&lt;&gt;-1",K2:K24,"&lt;&gt;0",K2:K24,"&lt;2",T2:T24,"&lt;&gt;TRUE")</f>
        <v>1</v>
      </c>
    </row>
    <row r="46" spans="1:11" x14ac:dyDescent="0.25">
      <c r="A46" s="4" t="s">
        <v>59</v>
      </c>
      <c r="F46">
        <f>COUNTIFS(L2:L24,"&lt;&gt;-1",L2:L24,"&lt;&gt;0",L2:L24,"&lt;2")</f>
        <v>0</v>
      </c>
      <c r="H46" s="4" t="s">
        <v>59</v>
      </c>
      <c r="K46">
        <f>COUNTIFS(L2:L24,"&lt;&gt;-1",L2:L24,"&lt;&gt;0",L2:L24,"&lt;2",U2:U24,"&lt;&gt;TRUE")</f>
        <v>0</v>
      </c>
    </row>
    <row r="47" spans="1:11" x14ac:dyDescent="0.25">
      <c r="A47" s="4" t="s">
        <v>60</v>
      </c>
      <c r="F47">
        <f>COUNTIFS(K2:K24,"=-1")+COUNTIFS(K2:K24,"=-3")</f>
        <v>7</v>
      </c>
      <c r="H47" s="4" t="s">
        <v>60</v>
      </c>
      <c r="K47">
        <f>COUNTIFS(K2:K24,"=-1",T2:T24,"&lt;&gt;TRUE")+COUNTIFS(K2:K24,"=-3",T2:T24,"&lt;&gt;TRUE")</f>
        <v>7</v>
      </c>
    </row>
    <row r="48" spans="1:11" x14ac:dyDescent="0.25">
      <c r="A48" s="4" t="s">
        <v>61</v>
      </c>
      <c r="F48">
        <f>COUNTIFS(L2:L24,"=-1")+COUNTIFS(L2:L24,"=-3")</f>
        <v>15</v>
      </c>
      <c r="H48" s="4" t="s">
        <v>61</v>
      </c>
      <c r="K48">
        <f>COUNTIFS(L2:L24,"=-1",U2:U24,"&lt;&gt;TRUE")+COUNTIFS(L2:L24,"=-3",U2:U24,"&lt;&gt;TRUE")</f>
        <v>15</v>
      </c>
    </row>
    <row r="49" spans="1:11" x14ac:dyDescent="0.25">
      <c r="A49" s="4" t="s">
        <v>62</v>
      </c>
      <c r="F49" s="8">
        <f>F43/F42</f>
        <v>0.58823529411764708</v>
      </c>
      <c r="H49" s="4" t="s">
        <v>62</v>
      </c>
      <c r="K49" s="8">
        <f>K43/K42</f>
        <v>0.58823529411764708</v>
      </c>
    </row>
    <row r="50" spans="1:11" x14ac:dyDescent="0.25">
      <c r="A50" s="4" t="s">
        <v>63</v>
      </c>
      <c r="F50" s="8">
        <f>F44/F42</f>
        <v>0.11764705882352941</v>
      </c>
      <c r="H50" s="4" t="s">
        <v>64</v>
      </c>
      <c r="K50" s="8">
        <f>K44/K42</f>
        <v>0.11764705882352941</v>
      </c>
    </row>
    <row r="51" spans="1:11" x14ac:dyDescent="0.25">
      <c r="A51" s="4" t="s">
        <v>65</v>
      </c>
      <c r="F51" s="8">
        <f>F43/(F43+F45)</f>
        <v>0.90909090909090906</v>
      </c>
      <c r="H51" s="4" t="s">
        <v>65</v>
      </c>
      <c r="K51" s="8">
        <f>K43/(K43+K45)</f>
        <v>0.90909090909090906</v>
      </c>
    </row>
    <row r="52" spans="1:11" x14ac:dyDescent="0.25">
      <c r="A52" s="4" t="s">
        <v>66</v>
      </c>
      <c r="F52" s="8">
        <f>F44/(F44+F46)</f>
        <v>1</v>
      </c>
      <c r="H52" s="4" t="s">
        <v>66</v>
      </c>
      <c r="K52" s="8">
        <f>K44/(K44+K46)</f>
        <v>1</v>
      </c>
    </row>
    <row r="55" spans="1:11" ht="15.75" x14ac:dyDescent="0.25">
      <c r="A55" s="3" t="s">
        <v>69</v>
      </c>
    </row>
    <row r="56" spans="1:11" x14ac:dyDescent="0.25">
      <c r="A56" s="1" t="s">
        <v>70</v>
      </c>
    </row>
    <row r="57" spans="1:11" x14ac:dyDescent="0.25">
      <c r="A57" s="5" t="s">
        <v>71</v>
      </c>
    </row>
    <row r="59" spans="1:11" x14ac:dyDescent="0.25">
      <c r="A59" s="1" t="s">
        <v>72</v>
      </c>
    </row>
    <row r="60" spans="1:11" x14ac:dyDescent="0.25">
      <c r="A60" s="6" t="s">
        <v>73</v>
      </c>
    </row>
    <row r="61" spans="1:11" x14ac:dyDescent="0.25">
      <c r="A61" s="7" t="s">
        <v>74</v>
      </c>
    </row>
    <row r="62" spans="1:11" x14ac:dyDescent="0.25">
      <c r="A62" s="5" t="s">
        <v>75</v>
      </c>
    </row>
    <row r="64" spans="1:11" x14ac:dyDescent="0.25">
      <c r="A64" s="4" t="s">
        <v>76</v>
      </c>
    </row>
    <row r="65" spans="1:1" x14ac:dyDescent="0.25">
      <c r="A65" t="s">
        <v>77</v>
      </c>
    </row>
    <row r="66" spans="1:1" x14ac:dyDescent="0.25">
      <c r="A66" t="s">
        <v>78</v>
      </c>
    </row>
    <row r="67" spans="1:1" x14ac:dyDescent="0.25">
      <c r="A67" t="s">
        <v>79</v>
      </c>
    </row>
    <row r="68" spans="1:1" x14ac:dyDescent="0.25">
      <c r="A68" t="s">
        <v>80</v>
      </c>
    </row>
    <row r="69" spans="1:1" x14ac:dyDescent="0.25">
      <c r="A69" t="s">
        <v>81</v>
      </c>
    </row>
    <row r="70" spans="1:1" x14ac:dyDescent="0.25">
      <c r="A70" t="s">
        <v>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>
      <selection activeCell="F16" sqref="F16"/>
    </sheetView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251</v>
      </c>
      <c r="B2" s="1" t="s">
        <v>19</v>
      </c>
      <c r="C2" t="s">
        <v>20</v>
      </c>
      <c r="D2" s="1" t="s">
        <v>19</v>
      </c>
      <c r="E2" s="5" t="s">
        <v>21</v>
      </c>
      <c r="F2" s="1">
        <v>2</v>
      </c>
      <c r="G2" s="5">
        <v>-1</v>
      </c>
      <c r="H2" s="1" t="s">
        <v>22</v>
      </c>
      <c r="I2" s="1" t="s">
        <v>22</v>
      </c>
      <c r="J2" s="5" t="s">
        <v>21</v>
      </c>
      <c r="K2" s="1">
        <v>2</v>
      </c>
      <c r="L2" s="5">
        <v>-1</v>
      </c>
      <c r="M2" t="s">
        <v>154</v>
      </c>
      <c r="N2" t="s">
        <v>252</v>
      </c>
      <c r="O2" t="s">
        <v>17</v>
      </c>
    </row>
    <row r="5" spans="1:21" ht="15.75" x14ac:dyDescent="0.25">
      <c r="A5" s="3" t="s">
        <v>53</v>
      </c>
      <c r="H5" s="3" t="s">
        <v>54</v>
      </c>
    </row>
    <row r="6" spans="1:21" x14ac:dyDescent="0.25">
      <c r="A6" s="4" t="s">
        <v>55</v>
      </c>
      <c r="F6">
        <f>COUNTIFS(B2:B2,"&lt;&gt;*_*",B2:B2,"&lt;&gt;")</f>
        <v>1</v>
      </c>
      <c r="H6" s="4" t="s">
        <v>55</v>
      </c>
      <c r="K6">
        <f>COUNTIFS(B2:B2,"&lt;&gt;*_*",B2:B2,"&lt;&gt;",R2:R2,"&lt;&gt;TRUE")</f>
        <v>1</v>
      </c>
    </row>
    <row r="7" spans="1:21" x14ac:dyDescent="0.25">
      <c r="A7" s="4" t="s">
        <v>56</v>
      </c>
      <c r="F7">
        <f>COUNTIFS(F2:F2,"&gt;0")</f>
        <v>1</v>
      </c>
      <c r="H7" s="4" t="s">
        <v>56</v>
      </c>
      <c r="K7">
        <f>COUNTIFS(F2:F2,"&gt;0",R2:R2,"&lt;&gt;TRUE")</f>
        <v>1</v>
      </c>
    </row>
    <row r="8" spans="1:21" x14ac:dyDescent="0.25">
      <c r="A8" s="4" t="s">
        <v>57</v>
      </c>
      <c r="F8">
        <f>COUNTIFS(G2:G2,"&gt;0")</f>
        <v>0</v>
      </c>
      <c r="H8" s="4" t="s">
        <v>57</v>
      </c>
      <c r="K8">
        <f>COUNTIFS(G2:G2,"&gt;0",S2:S2,"&lt;&gt;TRUE")</f>
        <v>0</v>
      </c>
    </row>
    <row r="9" spans="1:21" x14ac:dyDescent="0.25">
      <c r="A9" s="4" t="s">
        <v>58</v>
      </c>
      <c r="F9">
        <f>COUNTIFS(F2:F2,"&lt;&gt;-1",F2:F2,"&lt;&gt;0",F2:F2,"&lt;2")</f>
        <v>0</v>
      </c>
      <c r="H9" s="4" t="s">
        <v>58</v>
      </c>
      <c r="K9">
        <f>COUNTIFS(F2:F2,"&lt;&gt;-1",F2:F2,"&lt;&gt;0",F2:F2,"&lt;2",R2:R2,"&lt;&gt;TRUE")</f>
        <v>0</v>
      </c>
    </row>
    <row r="10" spans="1:21" x14ac:dyDescent="0.25">
      <c r="A10" s="4" t="s">
        <v>59</v>
      </c>
      <c r="F10">
        <f>COUNTIFS(G2:G2,"&lt;&gt;-1",G2:G2,"&lt;&gt;0",G2:G2,"&lt;2")</f>
        <v>0</v>
      </c>
      <c r="H10" s="4" t="s">
        <v>59</v>
      </c>
      <c r="K10">
        <f>COUNTIFS(G2:G2,"&lt;&gt;-1",G2:G2,"&lt;&gt;0",G2:G2,"&lt;2",S2:S2,"&lt;&gt;TRUE")</f>
        <v>0</v>
      </c>
    </row>
    <row r="11" spans="1:21" x14ac:dyDescent="0.25">
      <c r="A11" s="4" t="s">
        <v>60</v>
      </c>
      <c r="F11">
        <f>COUNTIFS(F2:F2,"=-1")+COUNTIFS(F2:F2,"=-3")</f>
        <v>0</v>
      </c>
      <c r="H11" s="4" t="s">
        <v>60</v>
      </c>
      <c r="K11">
        <f>COUNTIFS(F2:F2,"=-1",R2:R2,"&lt;&gt;TRUE")+COUNTIFS(F2:F2,"=-3",R2:R2,"&lt;&gt;TRUE")</f>
        <v>0</v>
      </c>
    </row>
    <row r="12" spans="1:21" x14ac:dyDescent="0.25">
      <c r="A12" s="4" t="s">
        <v>61</v>
      </c>
      <c r="F12">
        <f>COUNTIFS(G2:G2,"=-1")+COUNTIFS(G2:G2,"=-3")</f>
        <v>1</v>
      </c>
      <c r="H12" s="4" t="s">
        <v>61</v>
      </c>
      <c r="K12">
        <f>COUNTIFS(G2:G2,"=-1",S2:S2,"&lt;&gt;TRUE")+COUNTIFS(G2:G2,"=-3",S2:S2,"&lt;&gt;TRUE")</f>
        <v>1</v>
      </c>
    </row>
    <row r="13" spans="1:21" x14ac:dyDescent="0.25">
      <c r="A13" s="4" t="s">
        <v>62</v>
      </c>
      <c r="F13" s="8">
        <f>F7/F6</f>
        <v>1</v>
      </c>
      <c r="H13" s="4" t="s">
        <v>62</v>
      </c>
      <c r="K13" s="8">
        <f>K7/K6</f>
        <v>1</v>
      </c>
    </row>
    <row r="14" spans="1:21" x14ac:dyDescent="0.25">
      <c r="A14" s="4" t="s">
        <v>63</v>
      </c>
      <c r="F14" s="8">
        <f>F8/F6</f>
        <v>0</v>
      </c>
      <c r="H14" s="4" t="s">
        <v>64</v>
      </c>
      <c r="K14" s="8">
        <f>K8/K6</f>
        <v>0</v>
      </c>
    </row>
    <row r="15" spans="1:21" x14ac:dyDescent="0.25">
      <c r="A15" s="4" t="s">
        <v>65</v>
      </c>
      <c r="F15" s="8">
        <f>F7/(F7+F9)</f>
        <v>1</v>
      </c>
      <c r="H15" s="4" t="s">
        <v>65</v>
      </c>
      <c r="K15" s="8">
        <f>K7/(K7+K9)</f>
        <v>1</v>
      </c>
    </row>
    <row r="16" spans="1:21" x14ac:dyDescent="0.25">
      <c r="A16" s="4" t="s">
        <v>66</v>
      </c>
      <c r="F16" s="11" t="s">
        <v>254</v>
      </c>
      <c r="H16" s="4" t="s">
        <v>66</v>
      </c>
      <c r="K16" s="11" t="s">
        <v>254</v>
      </c>
    </row>
    <row r="19" spans="1:11" ht="15.75" x14ac:dyDescent="0.25">
      <c r="A19" s="3" t="s">
        <v>67</v>
      </c>
      <c r="H19" s="3" t="s">
        <v>68</v>
      </c>
    </row>
    <row r="20" spans="1:11" x14ac:dyDescent="0.25">
      <c r="A20" s="4" t="s">
        <v>55</v>
      </c>
      <c r="F20">
        <f>COUNTIFS(H2:H2,"&lt;&gt;*_FP",H2:H2,"&lt;&gt;",H2:H2,"&lt;&gt;no structure")</f>
        <v>1</v>
      </c>
      <c r="H20" s="4" t="s">
        <v>55</v>
      </c>
      <c r="K20">
        <f>COUNTIFS(H2:H2,"&lt;&gt;*_FP",H2:H2,"&lt;&gt;",H2:H2,"&lt;&gt;no structure",T2:T2,"&lt;&gt;TRUE")</f>
        <v>1</v>
      </c>
    </row>
    <row r="21" spans="1:11" x14ac:dyDescent="0.25">
      <c r="A21" s="4" t="s">
        <v>56</v>
      </c>
      <c r="F21">
        <f>COUNTIFS(K2:K2,"&gt;0")</f>
        <v>1</v>
      </c>
      <c r="H21" s="4" t="s">
        <v>56</v>
      </c>
      <c r="K21">
        <f>COUNTIFS(K2:K2,"&gt;0",T2:T2,"&lt;&gt;TRUE")</f>
        <v>1</v>
      </c>
    </row>
    <row r="22" spans="1:11" x14ac:dyDescent="0.25">
      <c r="A22" s="4" t="s">
        <v>57</v>
      </c>
      <c r="F22">
        <f>COUNTIFS(L2:L2,"&gt;0")</f>
        <v>0</v>
      </c>
      <c r="H22" s="4" t="s">
        <v>57</v>
      </c>
      <c r="K22">
        <f>COUNTIFS(L2:L2,"&gt;0",U2:U2,"&lt;&gt;TRUE")</f>
        <v>0</v>
      </c>
    </row>
    <row r="23" spans="1:11" x14ac:dyDescent="0.25">
      <c r="A23" s="4" t="s">
        <v>58</v>
      </c>
      <c r="F23">
        <f>COUNTIFS(K2:K2,"&lt;&gt;-1",K2:K2,"&lt;&gt;0",K2:K2,"&lt;2")</f>
        <v>0</v>
      </c>
      <c r="H23" s="4" t="s">
        <v>58</v>
      </c>
      <c r="K23">
        <f>COUNTIFS(K2:K2,"&lt;&gt;-1",K2:K2,"&lt;&gt;0",K2:K2,"&lt;2",T2:T2,"&lt;&gt;TRUE")</f>
        <v>0</v>
      </c>
    </row>
    <row r="24" spans="1:11" x14ac:dyDescent="0.25">
      <c r="A24" s="4" t="s">
        <v>59</v>
      </c>
      <c r="F24">
        <f>COUNTIFS(L2:L2,"&lt;&gt;-1",L2:L2,"&lt;&gt;0",L2:L2,"&lt;2")</f>
        <v>0</v>
      </c>
      <c r="H24" s="4" t="s">
        <v>59</v>
      </c>
      <c r="K24">
        <f>COUNTIFS(L2:L2,"&lt;&gt;-1",L2:L2,"&lt;&gt;0",L2:L2,"&lt;2",U2:U2,"&lt;&gt;TRUE")</f>
        <v>0</v>
      </c>
    </row>
    <row r="25" spans="1:11" x14ac:dyDescent="0.25">
      <c r="A25" s="4" t="s">
        <v>60</v>
      </c>
      <c r="F25">
        <f>COUNTIFS(K2:K2,"=-1")+COUNTIFS(K2:K2,"=-3")</f>
        <v>0</v>
      </c>
      <c r="H25" s="4" t="s">
        <v>60</v>
      </c>
      <c r="K25">
        <f>COUNTIFS(K2:K2,"=-1",T2:T2,"&lt;&gt;TRUE")+COUNTIFS(K2:K2,"=-3",T2:T2,"&lt;&gt;TRUE")</f>
        <v>0</v>
      </c>
    </row>
    <row r="26" spans="1:11" x14ac:dyDescent="0.25">
      <c r="A26" s="4" t="s">
        <v>61</v>
      </c>
      <c r="F26">
        <f>COUNTIFS(L2:L2,"=-1")+COUNTIFS(L2:L2,"=-3")</f>
        <v>1</v>
      </c>
      <c r="H26" s="4" t="s">
        <v>61</v>
      </c>
      <c r="K26">
        <f>COUNTIFS(L2:L2,"=-1",U2:U2,"&lt;&gt;TRUE")+COUNTIFS(L2:L2,"=-3",U2:U2,"&lt;&gt;TRUE")</f>
        <v>1</v>
      </c>
    </row>
    <row r="27" spans="1:11" x14ac:dyDescent="0.25">
      <c r="A27" s="4" t="s">
        <v>62</v>
      </c>
      <c r="F27" s="8">
        <f>F21/F20</f>
        <v>1</v>
      </c>
      <c r="H27" s="4" t="s">
        <v>62</v>
      </c>
      <c r="K27" s="8">
        <f>K21/K20</f>
        <v>1</v>
      </c>
    </row>
    <row r="28" spans="1:11" x14ac:dyDescent="0.25">
      <c r="A28" s="4" t="s">
        <v>63</v>
      </c>
      <c r="F28" s="8">
        <f>F22/F20</f>
        <v>0</v>
      </c>
      <c r="H28" s="4" t="s">
        <v>64</v>
      </c>
      <c r="K28" s="8">
        <f>K22/K20</f>
        <v>0</v>
      </c>
    </row>
    <row r="29" spans="1:11" x14ac:dyDescent="0.25">
      <c r="A29" s="4" t="s">
        <v>65</v>
      </c>
      <c r="F29" s="8">
        <f>F21/(F21+F23)</f>
        <v>1</v>
      </c>
      <c r="H29" s="4" t="s">
        <v>65</v>
      </c>
      <c r="K29" s="8">
        <f>K21/(K21+K23)</f>
        <v>1</v>
      </c>
    </row>
    <row r="30" spans="1:11" x14ac:dyDescent="0.25">
      <c r="A30" s="4" t="s">
        <v>66</v>
      </c>
      <c r="F30" s="11" t="s">
        <v>254</v>
      </c>
      <c r="H30" s="4" t="s">
        <v>66</v>
      </c>
      <c r="K30" s="11" t="s">
        <v>254</v>
      </c>
    </row>
    <row r="33" spans="1:1" ht="15.75" x14ac:dyDescent="0.25">
      <c r="A33" s="3" t="s">
        <v>69</v>
      </c>
    </row>
    <row r="34" spans="1:1" x14ac:dyDescent="0.25">
      <c r="A34" s="1" t="s">
        <v>70</v>
      </c>
    </row>
    <row r="35" spans="1:1" x14ac:dyDescent="0.25">
      <c r="A35" s="5" t="s">
        <v>71</v>
      </c>
    </row>
    <row r="37" spans="1:1" x14ac:dyDescent="0.25">
      <c r="A37" s="1" t="s">
        <v>72</v>
      </c>
    </row>
    <row r="38" spans="1:1" x14ac:dyDescent="0.25">
      <c r="A38" s="6" t="s">
        <v>73</v>
      </c>
    </row>
    <row r="39" spans="1:1" x14ac:dyDescent="0.25">
      <c r="A39" s="7" t="s">
        <v>74</v>
      </c>
    </row>
    <row r="40" spans="1:1" x14ac:dyDescent="0.25">
      <c r="A40" s="5" t="s">
        <v>75</v>
      </c>
    </row>
    <row r="42" spans="1:1" x14ac:dyDescent="0.25">
      <c r="A42" s="4" t="s">
        <v>76</v>
      </c>
    </row>
    <row r="43" spans="1:1" x14ac:dyDescent="0.25">
      <c r="A43" t="s">
        <v>77</v>
      </c>
    </row>
    <row r="44" spans="1:1" x14ac:dyDescent="0.25">
      <c r="A44" t="s">
        <v>78</v>
      </c>
    </row>
    <row r="45" spans="1:1" x14ac:dyDescent="0.25">
      <c r="A45" t="s">
        <v>79</v>
      </c>
    </row>
    <row r="46" spans="1:1" x14ac:dyDescent="0.25">
      <c r="A46" t="s">
        <v>80</v>
      </c>
    </row>
    <row r="47" spans="1:1" x14ac:dyDescent="0.25">
      <c r="A47" t="s">
        <v>81</v>
      </c>
    </row>
    <row r="48" spans="1:1" x14ac:dyDescent="0.25">
      <c r="A48" t="s">
        <v>82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4" spans="1:14" ht="15.75" x14ac:dyDescent="0.25">
      <c r="A4" s="3" t="s">
        <v>53</v>
      </c>
      <c r="H4" s="3" t="s">
        <v>54</v>
      </c>
    </row>
    <row r="5" spans="1:14" x14ac:dyDescent="0.25">
      <c r="A5" s="4" t="s">
        <v>55</v>
      </c>
      <c r="F5">
        <v>0</v>
      </c>
      <c r="H5" s="4" t="s">
        <v>55</v>
      </c>
      <c r="K5">
        <v>0</v>
      </c>
    </row>
    <row r="6" spans="1:14" x14ac:dyDescent="0.25">
      <c r="A6" s="4" t="s">
        <v>56</v>
      </c>
      <c r="F6">
        <f>COUNTIFS(F1:F2,"&gt;0")</f>
        <v>0</v>
      </c>
      <c r="H6" s="4" t="s">
        <v>56</v>
      </c>
      <c r="K6">
        <f>COUNTIFS(F1:F2,"&gt;0",M1:M2,"&lt;&gt;TRUE")</f>
        <v>0</v>
      </c>
    </row>
    <row r="7" spans="1:14" x14ac:dyDescent="0.25">
      <c r="A7" s="4" t="s">
        <v>57</v>
      </c>
      <c r="F7">
        <f>COUNTIFS(G1:G2,"&gt;0")</f>
        <v>0</v>
      </c>
      <c r="H7" s="4" t="s">
        <v>57</v>
      </c>
      <c r="K7">
        <f>COUNTIFS(G1:G2,"&gt;0",N1:N2,"&lt;&gt;TRUE")</f>
        <v>0</v>
      </c>
    </row>
    <row r="8" spans="1:14" x14ac:dyDescent="0.25">
      <c r="A8" s="4" t="s">
        <v>58</v>
      </c>
      <c r="F8">
        <f>COUNTIFS(F1:F2,"&lt;&gt;-1",F1:F2,"&lt;&gt;0",F1:F2,"&lt;2")</f>
        <v>0</v>
      </c>
      <c r="H8" s="4" t="s">
        <v>58</v>
      </c>
      <c r="K8">
        <f>COUNTIFS(F1:F2,"&lt;&gt;-1",F1:F2,"&lt;&gt;0",F1:F2,"&lt;2",M1:M2,"&lt;&gt;TRUE")</f>
        <v>0</v>
      </c>
    </row>
    <row r="9" spans="1:14" x14ac:dyDescent="0.25">
      <c r="A9" s="4" t="s">
        <v>59</v>
      </c>
      <c r="F9">
        <f>COUNTIFS(G1:G2,"&lt;&gt;-1",G1:G2,"&lt;&gt;0",G1:G2,"&lt;2")</f>
        <v>0</v>
      </c>
      <c r="H9" s="4" t="s">
        <v>59</v>
      </c>
      <c r="K9">
        <f>COUNTIFS(G1:G2,"&lt;&gt;-1",G1:G2,"&lt;&gt;0",G1:G2,"&lt;2",N1:N2,"&lt;&gt;TRUE")</f>
        <v>0</v>
      </c>
    </row>
    <row r="10" spans="1:14" x14ac:dyDescent="0.25">
      <c r="A10" s="4" t="s">
        <v>60</v>
      </c>
      <c r="F10">
        <f>COUNTIFS(F1:F2,"=-1")+COUNTIFS(F1:F2,"=-3")</f>
        <v>0</v>
      </c>
      <c r="H10" s="4" t="s">
        <v>60</v>
      </c>
      <c r="K10">
        <f>COUNTIFS(F1:F2,"=-1",M1:M2,"&lt;&gt;TRUE")+COUNTIFS(F1:F2,"=-3",M1:M2,"&lt;&gt;TRUE")</f>
        <v>0</v>
      </c>
    </row>
    <row r="11" spans="1:14" x14ac:dyDescent="0.25">
      <c r="A11" s="4" t="s">
        <v>61</v>
      </c>
      <c r="F11">
        <f>COUNTIFS(G1:G2,"=-1")+COUNTIFS(G1:G2,"=-3")</f>
        <v>0</v>
      </c>
      <c r="H11" s="4" t="s">
        <v>61</v>
      </c>
      <c r="K11">
        <f>COUNTIFS(G1:G2,"=-1",N1:N2,"&lt;&gt;TRUE")+COUNTIFS(G1:G2,"=-3",N1:N2,"&lt;&gt;TRUE")</f>
        <v>0</v>
      </c>
    </row>
    <row r="12" spans="1:14" x14ac:dyDescent="0.25">
      <c r="A12" s="4" t="s">
        <v>62</v>
      </c>
      <c r="F12" s="11" t="s">
        <v>254</v>
      </c>
      <c r="H12" s="4" t="s">
        <v>62</v>
      </c>
      <c r="K12" s="11" t="s">
        <v>254</v>
      </c>
    </row>
    <row r="13" spans="1:14" x14ac:dyDescent="0.25">
      <c r="A13" s="4" t="s">
        <v>63</v>
      </c>
      <c r="F13" s="11" t="s">
        <v>254</v>
      </c>
      <c r="H13" s="4" t="s">
        <v>64</v>
      </c>
      <c r="K13" s="11" t="s">
        <v>254</v>
      </c>
    </row>
    <row r="14" spans="1:14" x14ac:dyDescent="0.25">
      <c r="A14" s="4" t="s">
        <v>65</v>
      </c>
      <c r="F14" s="11" t="s">
        <v>254</v>
      </c>
      <c r="H14" s="4" t="s">
        <v>65</v>
      </c>
      <c r="K14" s="11" t="s">
        <v>254</v>
      </c>
    </row>
    <row r="15" spans="1:14" x14ac:dyDescent="0.25">
      <c r="A15" s="4" t="s">
        <v>66</v>
      </c>
      <c r="F15" s="11" t="s">
        <v>254</v>
      </c>
      <c r="H15" s="4" t="s">
        <v>66</v>
      </c>
      <c r="K15" s="11" t="s">
        <v>254</v>
      </c>
    </row>
    <row r="18" spans="1:1" ht="15.75" x14ac:dyDescent="0.25">
      <c r="A18" s="3" t="s">
        <v>69</v>
      </c>
    </row>
    <row r="19" spans="1:1" x14ac:dyDescent="0.25">
      <c r="A19" s="1" t="s">
        <v>70</v>
      </c>
    </row>
    <row r="20" spans="1:1" x14ac:dyDescent="0.25">
      <c r="A20" s="5" t="s">
        <v>71</v>
      </c>
    </row>
    <row r="22" spans="1:1" x14ac:dyDescent="0.25">
      <c r="A22" s="1" t="s">
        <v>72</v>
      </c>
    </row>
    <row r="23" spans="1:1" x14ac:dyDescent="0.25">
      <c r="A23" s="6" t="s">
        <v>73</v>
      </c>
    </row>
    <row r="24" spans="1:1" x14ac:dyDescent="0.25">
      <c r="A24" s="7" t="s">
        <v>74</v>
      </c>
    </row>
    <row r="25" spans="1:1" x14ac:dyDescent="0.25">
      <c r="A25" s="5" t="s">
        <v>75</v>
      </c>
    </row>
    <row r="27" spans="1:1" x14ac:dyDescent="0.25">
      <c r="A27" s="4" t="s">
        <v>76</v>
      </c>
    </row>
    <row r="28" spans="1:1" x14ac:dyDescent="0.25">
      <c r="A28" t="s">
        <v>77</v>
      </c>
    </row>
    <row r="29" spans="1:1" x14ac:dyDescent="0.25">
      <c r="A29" t="s">
        <v>78</v>
      </c>
    </row>
    <row r="30" spans="1:1" x14ac:dyDescent="0.25">
      <c r="A30" t="s">
        <v>79</v>
      </c>
    </row>
    <row r="31" spans="1:1" x14ac:dyDescent="0.25">
      <c r="A31" t="s">
        <v>80</v>
      </c>
    </row>
    <row r="32" spans="1:1" x14ac:dyDescent="0.25">
      <c r="A32" t="s">
        <v>81</v>
      </c>
    </row>
    <row r="33" spans="1:1" x14ac:dyDescent="0.25">
      <c r="A33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2017-03-17T14:43:23Z</dcterms:created>
  <dcterms:modified xsi:type="dcterms:W3CDTF">2017-05-02T08:18:08Z</dcterms:modified>
</cp:coreProperties>
</file>