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980" windowHeight="745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M30" i="9" l="1"/>
  <c r="O13" i="9"/>
  <c r="C13" i="9"/>
  <c r="Q30" i="9" l="1"/>
  <c r="O30" i="9"/>
  <c r="K30" i="9"/>
  <c r="I30" i="9"/>
  <c r="G30" i="9"/>
  <c r="E30" i="9"/>
  <c r="C30" i="9"/>
  <c r="G28" i="9"/>
  <c r="E28" i="9"/>
  <c r="C28" i="9"/>
  <c r="O27" i="9"/>
  <c r="M27" i="9"/>
  <c r="K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O22" i="9"/>
  <c r="G22" i="9"/>
  <c r="Q21" i="9"/>
  <c r="O21" i="9"/>
  <c r="M21" i="9"/>
  <c r="K21" i="9"/>
  <c r="I21" i="9"/>
  <c r="G21" i="9"/>
  <c r="E21" i="9"/>
  <c r="C21" i="9"/>
  <c r="Q13" i="9"/>
  <c r="M13" i="9"/>
  <c r="K13" i="9"/>
  <c r="I13" i="9"/>
  <c r="G13" i="9"/>
  <c r="E13" i="9"/>
  <c r="G11" i="9"/>
  <c r="E11" i="9"/>
  <c r="C11" i="9"/>
  <c r="O10" i="9"/>
  <c r="M10" i="9"/>
  <c r="K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C8" i="9"/>
  <c r="Q7" i="9"/>
  <c r="O7" i="9"/>
  <c r="M7" i="9"/>
  <c r="K7" i="9"/>
  <c r="I7" i="9"/>
  <c r="G7" i="9"/>
  <c r="E7" i="9"/>
  <c r="C7" i="9"/>
  <c r="G6" i="9"/>
  <c r="E6" i="9"/>
  <c r="C6" i="9"/>
  <c r="O5" i="9"/>
  <c r="G5" i="9"/>
  <c r="Q4" i="9"/>
  <c r="O4" i="9"/>
  <c r="M4" i="9"/>
  <c r="K4" i="9"/>
  <c r="I4" i="9"/>
  <c r="G4" i="9"/>
  <c r="E4" i="9"/>
  <c r="C4" i="9"/>
  <c r="K85" i="5" l="1"/>
  <c r="K84" i="5"/>
  <c r="K83" i="5"/>
  <c r="K82" i="5"/>
  <c r="K81" i="5"/>
  <c r="K89" i="5" s="1"/>
  <c r="K80" i="5"/>
  <c r="K88" i="5" s="1"/>
  <c r="K79" i="5"/>
  <c r="K86" i="5" s="1"/>
  <c r="K75" i="5"/>
  <c r="K74" i="5"/>
  <c r="K73" i="5"/>
  <c r="K72" i="5"/>
  <c r="K71" i="5"/>
  <c r="K70" i="5"/>
  <c r="K69" i="5"/>
  <c r="K68" i="5"/>
  <c r="K67" i="5"/>
  <c r="K66" i="5"/>
  <c r="K65" i="5"/>
  <c r="K87" i="5" l="1"/>
  <c r="K12" i="8"/>
  <c r="F12" i="8"/>
  <c r="K11" i="8"/>
  <c r="F11" i="8"/>
  <c r="K10" i="8"/>
  <c r="F10" i="8"/>
  <c r="K9" i="8"/>
  <c r="F9" i="8"/>
  <c r="K8" i="8"/>
  <c r="F8" i="8"/>
  <c r="K7" i="8"/>
  <c r="K15" i="8" s="1"/>
  <c r="F7" i="8"/>
  <c r="F15" i="8" s="1"/>
  <c r="K6" i="8"/>
  <c r="F6" i="8"/>
  <c r="K27" i="7"/>
  <c r="F27" i="7"/>
  <c r="K26" i="7"/>
  <c r="F26" i="7"/>
  <c r="K25" i="7"/>
  <c r="F25" i="7"/>
  <c r="K24" i="7"/>
  <c r="F24" i="7"/>
  <c r="K23" i="7"/>
  <c r="F23" i="7"/>
  <c r="K22" i="7"/>
  <c r="K30" i="7" s="1"/>
  <c r="F22" i="7"/>
  <c r="F30" i="7" s="1"/>
  <c r="K21" i="7"/>
  <c r="F21" i="7"/>
  <c r="K13" i="7"/>
  <c r="F13" i="7"/>
  <c r="K12" i="7"/>
  <c r="F12" i="7"/>
  <c r="K11" i="7"/>
  <c r="F11" i="7"/>
  <c r="K10" i="7"/>
  <c r="F10" i="7"/>
  <c r="K9" i="7"/>
  <c r="F9" i="7"/>
  <c r="K8" i="7"/>
  <c r="F8" i="7"/>
  <c r="F16" i="7" s="1"/>
  <c r="K7" i="7"/>
  <c r="F7" i="7"/>
  <c r="K49" i="6"/>
  <c r="F49" i="6"/>
  <c r="K48" i="6"/>
  <c r="F48" i="6"/>
  <c r="K47" i="6"/>
  <c r="F47" i="6"/>
  <c r="K46" i="6"/>
  <c r="F46" i="6"/>
  <c r="K45" i="6"/>
  <c r="K51" i="6" s="1"/>
  <c r="F45" i="6"/>
  <c r="F53" i="6" s="1"/>
  <c r="K44" i="6"/>
  <c r="K52" i="6" s="1"/>
  <c r="F44" i="6"/>
  <c r="F52" i="6" s="1"/>
  <c r="K43" i="6"/>
  <c r="F43" i="6"/>
  <c r="K35" i="6"/>
  <c r="F35" i="6"/>
  <c r="K34" i="6"/>
  <c r="F34" i="6"/>
  <c r="K33" i="6"/>
  <c r="F33" i="6"/>
  <c r="K32" i="6"/>
  <c r="F32" i="6"/>
  <c r="K31" i="6"/>
  <c r="K39" i="6" s="1"/>
  <c r="F31" i="6"/>
  <c r="F39" i="6" s="1"/>
  <c r="K30" i="6"/>
  <c r="K38" i="6" s="1"/>
  <c r="F30" i="6"/>
  <c r="F38" i="6" s="1"/>
  <c r="K29" i="6"/>
  <c r="F29" i="6"/>
  <c r="F85" i="5"/>
  <c r="F84" i="5"/>
  <c r="F83" i="5"/>
  <c r="F82" i="5"/>
  <c r="F81" i="5"/>
  <c r="F80" i="5"/>
  <c r="F88" i="5" s="1"/>
  <c r="F79" i="5"/>
  <c r="F71" i="5"/>
  <c r="F70" i="5"/>
  <c r="F69" i="5"/>
  <c r="F68" i="5"/>
  <c r="F67" i="5"/>
  <c r="F66" i="5"/>
  <c r="F65" i="5"/>
  <c r="K28" i="4"/>
  <c r="F28" i="4"/>
  <c r="K27" i="4"/>
  <c r="F27" i="4"/>
  <c r="K26" i="4"/>
  <c r="F26" i="4"/>
  <c r="K25" i="4"/>
  <c r="F25" i="4"/>
  <c r="K24" i="4"/>
  <c r="F24" i="4"/>
  <c r="F32" i="4" s="1"/>
  <c r="K23" i="4"/>
  <c r="K31" i="4" s="1"/>
  <c r="F23" i="4"/>
  <c r="F31" i="4" s="1"/>
  <c r="K22" i="4"/>
  <c r="F22" i="4"/>
  <c r="K14" i="4"/>
  <c r="F14" i="4"/>
  <c r="K13" i="4"/>
  <c r="F13" i="4"/>
  <c r="K12" i="4"/>
  <c r="F12" i="4"/>
  <c r="K11" i="4"/>
  <c r="F11" i="4"/>
  <c r="K10" i="4"/>
  <c r="K18" i="4" s="1"/>
  <c r="F10" i="4"/>
  <c r="F18" i="4" s="1"/>
  <c r="K9" i="4"/>
  <c r="K17" i="4" s="1"/>
  <c r="F9" i="4"/>
  <c r="F17" i="4" s="1"/>
  <c r="K8" i="4"/>
  <c r="F8" i="4"/>
  <c r="K13" i="3"/>
  <c r="F13" i="3"/>
  <c r="K12" i="3"/>
  <c r="F12" i="3"/>
  <c r="K11" i="3"/>
  <c r="F11" i="3"/>
  <c r="K10" i="3"/>
  <c r="F10" i="3"/>
  <c r="K9" i="3"/>
  <c r="F9" i="3"/>
  <c r="K8" i="3"/>
  <c r="K16" i="3" s="1"/>
  <c r="F8" i="3"/>
  <c r="F16" i="3" s="1"/>
  <c r="K7" i="3"/>
  <c r="F7" i="3"/>
  <c r="K26" i="2"/>
  <c r="F26" i="2"/>
  <c r="K25" i="2"/>
  <c r="F25" i="2"/>
  <c r="K24" i="2"/>
  <c r="F24" i="2"/>
  <c r="K23" i="2"/>
  <c r="F23" i="2"/>
  <c r="K22" i="2"/>
  <c r="F22" i="2"/>
  <c r="K21" i="2"/>
  <c r="K29" i="2" s="1"/>
  <c r="F21" i="2"/>
  <c r="F29" i="2" s="1"/>
  <c r="K20" i="2"/>
  <c r="F20" i="2"/>
  <c r="K12" i="2"/>
  <c r="F12" i="2"/>
  <c r="K11" i="2"/>
  <c r="F11" i="2"/>
  <c r="K10" i="2"/>
  <c r="F10" i="2"/>
  <c r="K9" i="2"/>
  <c r="F9" i="2"/>
  <c r="K8" i="2"/>
  <c r="F8" i="2"/>
  <c r="K7" i="2"/>
  <c r="K15" i="2" s="1"/>
  <c r="F7" i="2"/>
  <c r="F15" i="2" s="1"/>
  <c r="K6" i="2"/>
  <c r="F6" i="2"/>
  <c r="K37" i="1"/>
  <c r="F37" i="1"/>
  <c r="K36" i="1"/>
  <c r="F36" i="1"/>
  <c r="K35" i="1"/>
  <c r="F35" i="1"/>
  <c r="K34" i="1"/>
  <c r="F34" i="1"/>
  <c r="K33" i="1"/>
  <c r="K41" i="1" s="1"/>
  <c r="F33" i="1"/>
  <c r="F41" i="1" s="1"/>
  <c r="K32" i="1"/>
  <c r="K40" i="1" s="1"/>
  <c r="F32" i="1"/>
  <c r="F40" i="1" s="1"/>
  <c r="K31" i="1"/>
  <c r="F31" i="1"/>
  <c r="K23" i="1"/>
  <c r="F23" i="1"/>
  <c r="K22" i="1"/>
  <c r="F22" i="1"/>
  <c r="K21" i="1"/>
  <c r="F21" i="1"/>
  <c r="K20" i="1"/>
  <c r="F20" i="1"/>
  <c r="K19" i="1"/>
  <c r="K27" i="1" s="1"/>
  <c r="F19" i="1"/>
  <c r="F27" i="1" s="1"/>
  <c r="K18" i="1"/>
  <c r="K26" i="1" s="1"/>
  <c r="F18" i="1"/>
  <c r="F26" i="1" s="1"/>
  <c r="K17" i="1"/>
  <c r="F17" i="1"/>
  <c r="K14" i="7" l="1"/>
  <c r="F89" i="5"/>
  <c r="F74" i="5"/>
  <c r="F75" i="5"/>
  <c r="K30" i="4"/>
  <c r="K15" i="4"/>
  <c r="K32" i="4"/>
  <c r="K53" i="6"/>
  <c r="K16" i="7"/>
  <c r="K39" i="1"/>
  <c r="F25" i="1"/>
  <c r="F38" i="1"/>
  <c r="F15" i="3"/>
  <c r="F15" i="4"/>
  <c r="F30" i="4"/>
  <c r="F72" i="5"/>
  <c r="F87" i="5"/>
  <c r="F36" i="6"/>
  <c r="F51" i="6"/>
  <c r="F14" i="7"/>
  <c r="F29" i="7"/>
  <c r="F13" i="8"/>
  <c r="K25" i="1"/>
  <c r="K36" i="6"/>
  <c r="K29" i="7"/>
  <c r="K13" i="8"/>
  <c r="F24" i="1"/>
  <c r="F39" i="1"/>
  <c r="F14" i="3"/>
  <c r="F16" i="4"/>
  <c r="F29" i="4"/>
  <c r="F73" i="5"/>
  <c r="F86" i="5"/>
  <c r="F37" i="6"/>
  <c r="F50" i="6"/>
  <c r="F15" i="7"/>
  <c r="F28" i="7"/>
  <c r="F14" i="8"/>
  <c r="K38" i="1"/>
  <c r="K15" i="3"/>
  <c r="K24" i="1"/>
  <c r="K14" i="3"/>
  <c r="K16" i="4"/>
  <c r="K29" i="4"/>
  <c r="K37" i="6"/>
  <c r="K50" i="6"/>
  <c r="K15" i="7"/>
  <c r="K28" i="7"/>
  <c r="K14" i="8"/>
</calcChain>
</file>

<file path=xl/sharedStrings.xml><?xml version="1.0" encoding="utf-8"?>
<sst xmlns="http://schemas.openxmlformats.org/spreadsheetml/2006/main" count="1871" uniqueCount="369">
  <si>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</si>
  <si>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</si>
  <si>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</si>
  <si>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</si>
  <si>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</si>
  <si>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</si>
  <si>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</si>
  <si>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</si>
  <si>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</si>
  <si>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</si>
  <si>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</si>
  <si>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</si>
  <si>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</si>
  <si>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</si>
  <si>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</si>
  <si>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</si>
  <si>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</si>
  <si>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</si>
  <si>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</si>
  <si>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32:6_FP</t>
  </si>
  <si>
    <t>-H</t>
  </si>
  <si>
    <t>32:6</t>
  </si>
  <si>
    <t>not reported</t>
  </si>
  <si>
    <t>20:1_12:5_FP</t>
  </si>
  <si>
    <t>20:1_12:5</t>
  </si>
  <si>
    <t xml:space="preserve">29.48 </t>
  </si>
  <si>
    <t>36:2</t>
  </si>
  <si>
    <t>18:1/18:1</t>
  </si>
  <si>
    <t>23.1</t>
  </si>
  <si>
    <t xml:space="preserve">23.78 </t>
  </si>
  <si>
    <t>36:3</t>
  </si>
  <si>
    <t>18:1/18:2</t>
  </si>
  <si>
    <t>22.6</t>
  </si>
  <si>
    <t xml:space="preserve">22.67 </t>
  </si>
  <si>
    <t>36:4</t>
  </si>
  <si>
    <t>16:0/20:4</t>
  </si>
  <si>
    <t>22.0</t>
  </si>
  <si>
    <t xml:space="preserve">22.05 </t>
  </si>
  <si>
    <t>36:5</t>
  </si>
  <si>
    <t>21.3</t>
  </si>
  <si>
    <t>20.69</t>
  </si>
  <si>
    <t>37:4</t>
  </si>
  <si>
    <t>17:0/20:4</t>
  </si>
  <si>
    <t>22.8</t>
  </si>
  <si>
    <t xml:space="preserve">22.92 </t>
  </si>
  <si>
    <t>38:3</t>
  </si>
  <si>
    <t>20:3/18:0 18:0/20:3</t>
  </si>
  <si>
    <t>38:4</t>
  </si>
  <si>
    <t>18:0/20:4</t>
  </si>
  <si>
    <t>23.8</t>
  </si>
  <si>
    <t>23.69573 23.94497</t>
  </si>
  <si>
    <t>38:5</t>
  </si>
  <si>
    <t>18:1/20:4</t>
  </si>
  <si>
    <t>22.3</t>
  </si>
  <si>
    <t xml:space="preserve">22.42 </t>
  </si>
  <si>
    <t>16:0/22:5</t>
  </si>
  <si>
    <t>22:5/16:0</t>
  </si>
  <si>
    <t>40:6</t>
  </si>
  <si>
    <t>18:0/22:6</t>
  </si>
  <si>
    <t>23.3</t>
  </si>
  <si>
    <t xml:space="preserve">23.28 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</si>
  <si>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</si>
  <si>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</si>
  <si>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</si>
  <si>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</si>
  <si>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</si>
  <si>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</si>
  <si>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</si>
  <si>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</si>
  <si>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</si>
  <si>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</si>
  <si>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</si>
  <si>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</si>
  <si>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</si>
  <si>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</si>
  <si>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</si>
  <si>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</si>
  <si>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</si>
  <si>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</si>
  <si>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</si>
  <si>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</si>
  <si>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</si>
  <si>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</si>
  <si>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</si>
  <si>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</si>
  <si>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</si>
  <si>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</si>
  <si>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</si>
  <si>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</si>
  <si>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</si>
  <si>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</si>
  <si>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</si>
  <si>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36:6_FP</t>
  </si>
  <si>
    <t>36:6</t>
  </si>
  <si>
    <t>P-20:6/16:0_FP</t>
  </si>
  <si>
    <t>P-20:6/16:0</t>
  </si>
  <si>
    <t xml:space="preserve">26.26 </t>
  </si>
  <si>
    <t>LPE</t>
  </si>
  <si>
    <t>16:0</t>
  </si>
  <si>
    <t>7.5</t>
  </si>
  <si>
    <t>7.87</t>
  </si>
  <si>
    <t>18:0</t>
  </si>
  <si>
    <t>11.0</t>
  </si>
  <si>
    <t>11.18</t>
  </si>
  <si>
    <t>PS</t>
  </si>
  <si>
    <t>24.3</t>
  </si>
  <si>
    <t xml:space="preserve">24.17 </t>
  </si>
  <si>
    <t>24.06978 24.34705</t>
  </si>
  <si>
    <t>28:2_10:2_FP</t>
  </si>
  <si>
    <t>28:2_10:2</t>
  </si>
  <si>
    <t>24.1</t>
  </si>
  <si>
    <t>PC</t>
  </si>
  <si>
    <t>32:0</t>
  </si>
  <si>
    <t>HCOO</t>
  </si>
  <si>
    <t>16:0/16:0</t>
  </si>
  <si>
    <t>26.3</t>
  </si>
  <si>
    <t xml:space="preserve">26.39 </t>
  </si>
  <si>
    <t>-CH3</t>
  </si>
  <si>
    <t>14:0/18:0_FP</t>
  </si>
  <si>
    <t>14:0/18:0</t>
  </si>
  <si>
    <t>32:1_noMS2</t>
  </si>
  <si>
    <t>32:1</t>
  </si>
  <si>
    <t>24.8</t>
  </si>
  <si>
    <t>25.39</t>
  </si>
  <si>
    <t>not counted: only MS1 identification</t>
  </si>
  <si>
    <t>32:2_noMS2</t>
  </si>
  <si>
    <t>32:2</t>
  </si>
  <si>
    <t>23.6</t>
  </si>
  <si>
    <t>24.03</t>
  </si>
  <si>
    <t>33:0_noMS2</t>
  </si>
  <si>
    <t>33:0</t>
  </si>
  <si>
    <t>27.1</t>
  </si>
  <si>
    <t>27.12</t>
  </si>
  <si>
    <t>34:0_noMS2</t>
  </si>
  <si>
    <t>34:0</t>
  </si>
  <si>
    <t>28.1</t>
  </si>
  <si>
    <t>28.23</t>
  </si>
  <si>
    <t>34:1</t>
  </si>
  <si>
    <t>16:0/18:1</t>
  </si>
  <si>
    <t>26.5</t>
  </si>
  <si>
    <t xml:space="preserve">26.62 </t>
  </si>
  <si>
    <t>26.57008</t>
  </si>
  <si>
    <t>34:2</t>
  </si>
  <si>
    <t>16:0/18:2</t>
  </si>
  <si>
    <t>25.1</t>
  </si>
  <si>
    <t xml:space="preserve">25.26 </t>
  </si>
  <si>
    <t>25.07972</t>
  </si>
  <si>
    <t>25.67140</t>
  </si>
  <si>
    <t>34:3</t>
  </si>
  <si>
    <t>16:1/18:2</t>
  </si>
  <si>
    <t>24.0</t>
  </si>
  <si>
    <t>24.15322</t>
  </si>
  <si>
    <t>16:0/18:3</t>
  </si>
  <si>
    <t>18:3_16:0</t>
  </si>
  <si>
    <t>34:4_noMS2</t>
  </si>
  <si>
    <t>34:4</t>
  </si>
  <si>
    <t>23.42</t>
  </si>
  <si>
    <t>35:2_noMS2</t>
  </si>
  <si>
    <t>35:2</t>
  </si>
  <si>
    <t>26.1</t>
  </si>
  <si>
    <t>26.26</t>
  </si>
  <si>
    <t>35:4_noMS2</t>
  </si>
  <si>
    <t>35:4</t>
  </si>
  <si>
    <t>35:5_FP</t>
  </si>
  <si>
    <t>35:5</t>
  </si>
  <si>
    <t>15:1/20:4_FP</t>
  </si>
  <si>
    <t>15:1/20:4</t>
  </si>
  <si>
    <t xml:space="preserve">27.37 </t>
  </si>
  <si>
    <t>36:1</t>
  </si>
  <si>
    <t>18:0/18:1</t>
  </si>
  <si>
    <t>28.5</t>
  </si>
  <si>
    <t xml:space="preserve">28.48 </t>
  </si>
  <si>
    <t>28.88935</t>
  </si>
  <si>
    <t>18:1_18:0</t>
  </si>
  <si>
    <t>18:0/18:2</t>
  </si>
  <si>
    <t xml:space="preserve">27.01 </t>
  </si>
  <si>
    <t>26.8113 27.03293</t>
  </si>
  <si>
    <t>16:0/20:3</t>
  </si>
  <si>
    <t>25.6</t>
  </si>
  <si>
    <t xml:space="preserve">25.76 </t>
  </si>
  <si>
    <t>25.57452 25.79627</t>
  </si>
  <si>
    <t xml:space="preserve">25.64 </t>
  </si>
  <si>
    <t xml:space="preserve">25.03 </t>
  </si>
  <si>
    <t>24.93557</t>
  </si>
  <si>
    <t>25.3528</t>
  </si>
  <si>
    <t>37:2_noMS2</t>
  </si>
  <si>
    <t>37:2</t>
  </si>
  <si>
    <t>28.0</t>
  </si>
  <si>
    <t>27.87</t>
  </si>
  <si>
    <t>27.98</t>
  </si>
  <si>
    <t>37:4_noMS2</t>
  </si>
  <si>
    <t>25.8</t>
  </si>
  <si>
    <t>25.89</t>
  </si>
  <si>
    <t>38:2</t>
  </si>
  <si>
    <t>28.6</t>
  </si>
  <si>
    <t>18:0/20:3</t>
  </si>
  <si>
    <t>27.6</t>
  </si>
  <si>
    <t xml:space="preserve">27.62 </t>
  </si>
  <si>
    <t>26.6</t>
  </si>
  <si>
    <t xml:space="preserve">26.76 </t>
  </si>
  <si>
    <t>26.59238 26.7835 27.06068</t>
  </si>
  <si>
    <t>26.93607 27.21215</t>
  </si>
  <si>
    <t>25.3</t>
  </si>
  <si>
    <t xml:space="preserve">25.51 </t>
  </si>
  <si>
    <t>25.47757 25.69923</t>
  </si>
  <si>
    <t>38:6</t>
  </si>
  <si>
    <t>16:0/22:6</t>
  </si>
  <si>
    <t>22:6/16:0 16:0/22:6</t>
  </si>
  <si>
    <t>24.6</t>
  </si>
  <si>
    <t xml:space="preserve">24.53 </t>
  </si>
  <si>
    <t>24.49948 24.68615 24.49948 24.68615</t>
  </si>
  <si>
    <t>18:2/20:4</t>
  </si>
  <si>
    <t>22:6/16:0</t>
  </si>
  <si>
    <t xml:space="preserve">24.66 </t>
  </si>
  <si>
    <t>38:7_noMS2</t>
  </si>
  <si>
    <t>38:7</t>
  </si>
  <si>
    <t>39:4_noMS2</t>
  </si>
  <si>
    <t>39:4</t>
  </si>
  <si>
    <t>27.75</t>
  </si>
  <si>
    <t>39:6_noMS2</t>
  </si>
  <si>
    <t>39:6</t>
  </si>
  <si>
    <t>40:4_noMS2</t>
  </si>
  <si>
    <t>40:4</t>
  </si>
  <si>
    <t>28.62</t>
  </si>
  <si>
    <t>40:5_noMS2</t>
  </si>
  <si>
    <t>40:5</t>
  </si>
  <si>
    <t>27.3</t>
  </si>
  <si>
    <t>27.50</t>
  </si>
  <si>
    <t>27.37</t>
  </si>
  <si>
    <t>22:6_18:0</t>
  </si>
  <si>
    <t>22:6/18:0 18:0/22:6</t>
  </si>
  <si>
    <t>26.19752 26.47348 26.19752 26.47348</t>
  </si>
  <si>
    <t>22:6/18:0</t>
  </si>
  <si>
    <t>40:7_noMS2</t>
  </si>
  <si>
    <t>40:7</t>
  </si>
  <si>
    <t>24.91</t>
  </si>
  <si>
    <t>40:8_noMS2</t>
  </si>
  <si>
    <t>40:8</t>
  </si>
  <si>
    <t>23.92</t>
  </si>
  <si>
    <t>40:9</t>
  </si>
  <si>
    <t>40:9_noMS2</t>
  </si>
  <si>
    <t>22.55 23.42</t>
  </si>
  <si>
    <t>42:7_noMS2</t>
  </si>
  <si>
    <t>42:7</t>
  </si>
  <si>
    <t>26.39</t>
  </si>
  <si>
    <t>26.76</t>
  </si>
  <si>
    <t>42:8_noMS2</t>
  </si>
  <si>
    <t>42:8</t>
  </si>
  <si>
    <t>25.5</t>
  </si>
  <si>
    <t>25.51</t>
  </si>
  <si>
    <t>42:9_noMS2</t>
  </si>
  <si>
    <t>42:9</t>
  </si>
  <si>
    <t>24.66</t>
  </si>
  <si>
    <t>42:10</t>
  </si>
  <si>
    <t>22:6/20:4</t>
  </si>
  <si>
    <t xml:space="preserve">23.53 </t>
  </si>
  <si>
    <t>42:10_noMS2</t>
  </si>
  <si>
    <t>PE</t>
  </si>
  <si>
    <t>24:0</t>
  </si>
  <si>
    <t>12:0/12:0</t>
  </si>
  <si>
    <t>17.6</t>
  </si>
  <si>
    <t xml:space="preserve">17.71 </t>
  </si>
  <si>
    <t>25.0</t>
  </si>
  <si>
    <t xml:space="preserve">24.91 </t>
  </si>
  <si>
    <t>27.8</t>
  </si>
  <si>
    <t xml:space="preserve">27.75 </t>
  </si>
  <si>
    <t>16:0/20:1</t>
  </si>
  <si>
    <t>18:2_18:0</t>
  </si>
  <si>
    <t>26.8</t>
  </si>
  <si>
    <t xml:space="preserve">25.39 </t>
  </si>
  <si>
    <t>24.89422</t>
  </si>
  <si>
    <t>16:1/20:4</t>
  </si>
  <si>
    <t>23.5</t>
  </si>
  <si>
    <t>27.5</t>
  </si>
  <si>
    <t>25.76</t>
  </si>
  <si>
    <t xml:space="preserve">26.51 </t>
  </si>
  <si>
    <t>26.41882</t>
  </si>
  <si>
    <t xml:space="preserve">24.42 </t>
  </si>
  <si>
    <t>24.37485 24.56848 24.37485 24.56848</t>
  </si>
  <si>
    <t>24.00062</t>
  </si>
  <si>
    <t>16:1/22:6</t>
  </si>
  <si>
    <t>22:6_16:1</t>
  </si>
  <si>
    <t xml:space="preserve">23.17 </t>
  </si>
  <si>
    <t>27.25</t>
  </si>
  <si>
    <t>39:7_noMS2</t>
  </si>
  <si>
    <t>39:7</t>
  </si>
  <si>
    <t>18:0_22:6</t>
  </si>
  <si>
    <t>26.0</t>
  </si>
  <si>
    <t xml:space="preserve">26.01 </t>
  </si>
  <si>
    <t>18:1/22:6</t>
  </si>
  <si>
    <t xml:space="preserve">24.78 </t>
  </si>
  <si>
    <t>24.74180</t>
  </si>
  <si>
    <t>18:2/22:6</t>
  </si>
  <si>
    <t>PG</t>
  </si>
  <si>
    <t>23.0</t>
  </si>
  <si>
    <t xml:space="preserve">23.03 </t>
  </si>
  <si>
    <t>22:6/18:2</t>
  </si>
  <si>
    <t xml:space="preserve">20.92 </t>
  </si>
  <si>
    <t>Cer</t>
  </si>
  <si>
    <t>31.8</t>
  </si>
  <si>
    <t>31.73</t>
  </si>
  <si>
    <t>LDA: impossible retention time</t>
  </si>
  <si>
    <t>22.1</t>
  </si>
  <si>
    <t>LDA: removed by MS1 algorithm</t>
  </si>
  <si>
    <t>LB: LDA: removed by MS1 algorithm (+1 isotope)</t>
  </si>
  <si>
    <t>LDA: FP</t>
  </si>
  <si>
    <t>NA</t>
  </si>
  <si>
    <t>LDA: add FP chain</t>
  </si>
  <si>
    <t>LDA; mandatory Carboxy fragment not found for 22:6</t>
  </si>
  <si>
    <t>LDA: the chains seem to be OK, but the combination is unlikely, since it has not been found by any other method</t>
  </si>
  <si>
    <t>LB: impossible  retention time</t>
  </si>
  <si>
    <t>18:0/20:2</t>
  </si>
  <si>
    <t>LDA: unknown reason</t>
  </si>
  <si>
    <t>25.72707</t>
  </si>
  <si>
    <t>18:1/22:5</t>
  </si>
  <si>
    <t>LDA: whether 18:1 nor 22:5 fragments are there; nevertheless, this species was found somewhere else -&gt; correct</t>
  </si>
  <si>
    <t>LDA: chain cutoff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</si>
  <si>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</si>
  <si>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</si>
  <si>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</si>
  <si>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</si>
  <si>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</si>
  <si>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</si>
  <si>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</si>
  <si>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</si>
  <si>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</si>
  <si>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8/10</t>
  </si>
  <si>
    <t>2/10</t>
  </si>
  <si>
    <t>8/9</t>
  </si>
  <si>
    <t>2/2</t>
  </si>
  <si>
    <t>0/1</t>
  </si>
  <si>
    <t>0/2</t>
  </si>
  <si>
    <t>1/2</t>
  </si>
  <si>
    <t>1/1</t>
  </si>
  <si>
    <t>24/26</t>
  </si>
  <si>
    <t>24/25</t>
  </si>
  <si>
    <t>14/14</t>
  </si>
  <si>
    <t>28/31</t>
  </si>
  <si>
    <t>14/31</t>
  </si>
  <si>
    <t>28/30</t>
  </si>
  <si>
    <t>16/16</t>
  </si>
  <si>
    <t>4/16</t>
  </si>
  <si>
    <t>4/4</t>
  </si>
  <si>
    <t>17/18</t>
  </si>
  <si>
    <t>5/18</t>
  </si>
  <si>
    <t>17/17</t>
  </si>
  <si>
    <t>5/5</t>
  </si>
  <si>
    <t>Total</t>
  </si>
  <si>
    <t>21/21</t>
  </si>
  <si>
    <t>56/63</t>
  </si>
  <si>
    <t>22/63</t>
  </si>
  <si>
    <t>22/22</t>
  </si>
  <si>
    <t>14/15</t>
  </si>
  <si>
    <t>11/15</t>
  </si>
  <si>
    <t>11/11</t>
  </si>
  <si>
    <t>17/19</t>
  </si>
  <si>
    <t>11/19</t>
  </si>
  <si>
    <t>18/18</t>
  </si>
  <si>
    <t>45/51</t>
  </si>
  <si>
    <t>45/50</t>
  </si>
  <si>
    <t>19/19</t>
  </si>
  <si>
    <t>55/58</t>
  </si>
  <si>
    <t>45/48</t>
  </si>
  <si>
    <t>18/48</t>
  </si>
  <si>
    <t>55/59</t>
  </si>
  <si>
    <t>56/61</t>
  </si>
  <si>
    <t>19/51</t>
  </si>
  <si>
    <t>14/26</t>
  </si>
  <si>
    <t>21/59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</si>
</sst>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49" fontId="1" fillId="0" borderId="0" xfId="0" applyNumberFormat="1" applyFont="1"/>
    <xf numFmtId="9" fontId="0" fillId="0" borderId="0" xfId="0" applyNumberForma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/>
    <xf numFmtId="49" fontId="12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G35" sqref="G35"/>
    </sheetView>
  </sheetViews>
  <sheetFormatPr baseColWidth="10" defaultRowHeight="15" x14ac:dyDescent="0.25"/>
  <sheetData>
    <row r="1" spans="1:17" ht="18.75" x14ac:dyDescent="0.3">
      <c r="A1" s="15" t="s">
        <v>317</v>
      </c>
    </row>
    <row r="2" spans="1:17" ht="15.75" x14ac:dyDescent="0.25">
      <c r="A2" s="3"/>
    </row>
    <row r="3" spans="1:17" ht="15.75" x14ac:dyDescent="0.25">
      <c r="B3" s="24" t="s">
        <v>318</v>
      </c>
      <c r="C3" s="24"/>
      <c r="D3" s="24" t="s">
        <v>319</v>
      </c>
      <c r="E3" s="24"/>
      <c r="F3" s="24" t="s">
        <v>320</v>
      </c>
      <c r="G3" s="24"/>
      <c r="H3" s="24" t="s">
        <v>321</v>
      </c>
      <c r="I3" s="24"/>
      <c r="J3" s="24" t="s">
        <v>322</v>
      </c>
      <c r="K3" s="24"/>
      <c r="L3" s="24" t="s">
        <v>323</v>
      </c>
      <c r="M3" s="24"/>
      <c r="N3" s="24" t="s">
        <v>324</v>
      </c>
      <c r="O3" s="24"/>
      <c r="P3" s="24" t="s">
        <v>325</v>
      </c>
      <c r="Q3" s="24"/>
    </row>
    <row r="4" spans="1:17" ht="15.75" x14ac:dyDescent="0.25">
      <c r="A4" s="3" t="s">
        <v>18</v>
      </c>
      <c r="B4" s="16" t="s">
        <v>326</v>
      </c>
      <c r="C4" s="17">
        <f>8/10</f>
        <v>0.8</v>
      </c>
      <c r="D4" s="16" t="s">
        <v>327</v>
      </c>
      <c r="E4" s="17">
        <f>2/10</f>
        <v>0.2</v>
      </c>
      <c r="F4" s="16" t="s">
        <v>328</v>
      </c>
      <c r="G4" s="17">
        <f>8/9</f>
        <v>0.88888888888888884</v>
      </c>
      <c r="H4" s="16" t="s">
        <v>329</v>
      </c>
      <c r="I4" s="17">
        <f>2/2</f>
        <v>1</v>
      </c>
      <c r="J4" s="16" t="s">
        <v>326</v>
      </c>
      <c r="K4" s="17">
        <f>8/10</f>
        <v>0.8</v>
      </c>
      <c r="L4" s="16" t="s">
        <v>327</v>
      </c>
      <c r="M4" s="17">
        <f>2/10</f>
        <v>0.2</v>
      </c>
      <c r="N4" s="16" t="s">
        <v>328</v>
      </c>
      <c r="O4" s="17">
        <f>8/9</f>
        <v>0.88888888888888884</v>
      </c>
      <c r="P4" s="16" t="s">
        <v>329</v>
      </c>
      <c r="Q4" s="17">
        <f>2/2</f>
        <v>1</v>
      </c>
    </row>
    <row r="5" spans="1:17" ht="15.75" x14ac:dyDescent="0.25">
      <c r="A5" s="3" t="s">
        <v>91</v>
      </c>
      <c r="B5" s="16" t="s">
        <v>306</v>
      </c>
      <c r="C5" s="16" t="s">
        <v>306</v>
      </c>
      <c r="D5" s="16" t="s">
        <v>306</v>
      </c>
      <c r="E5" s="16" t="s">
        <v>306</v>
      </c>
      <c r="F5" s="16" t="s">
        <v>330</v>
      </c>
      <c r="G5" s="17">
        <f>0/1</f>
        <v>0</v>
      </c>
      <c r="H5" s="16" t="s">
        <v>306</v>
      </c>
      <c r="I5" s="16" t="s">
        <v>306</v>
      </c>
      <c r="J5" s="16" t="s">
        <v>306</v>
      </c>
      <c r="K5" s="16" t="s">
        <v>306</v>
      </c>
      <c r="L5" s="16" t="s">
        <v>306</v>
      </c>
      <c r="M5" s="16" t="s">
        <v>306</v>
      </c>
      <c r="N5" s="16" t="s">
        <v>330</v>
      </c>
      <c r="O5" s="17">
        <f>0/1</f>
        <v>0</v>
      </c>
      <c r="P5" s="16" t="s">
        <v>306</v>
      </c>
      <c r="Q5" s="16" t="s">
        <v>306</v>
      </c>
    </row>
    <row r="6" spans="1:17" ht="15.75" x14ac:dyDescent="0.25">
      <c r="A6" s="3" t="s">
        <v>97</v>
      </c>
      <c r="B6" s="16" t="s">
        <v>329</v>
      </c>
      <c r="C6" s="17">
        <f>2/2</f>
        <v>1</v>
      </c>
      <c r="D6" s="16" t="s">
        <v>331</v>
      </c>
      <c r="E6" s="17">
        <f>0/2</f>
        <v>0</v>
      </c>
      <c r="F6" s="16" t="s">
        <v>329</v>
      </c>
      <c r="G6" s="17">
        <f>2/2</f>
        <v>1</v>
      </c>
      <c r="H6" s="16" t="s">
        <v>306</v>
      </c>
      <c r="I6" s="16" t="s">
        <v>306</v>
      </c>
      <c r="J6" s="16" t="s">
        <v>306</v>
      </c>
      <c r="K6" s="16" t="s">
        <v>306</v>
      </c>
      <c r="L6" s="16" t="s">
        <v>306</v>
      </c>
      <c r="M6" s="16" t="s">
        <v>306</v>
      </c>
      <c r="N6" s="16" t="s">
        <v>306</v>
      </c>
      <c r="O6" s="16" t="s">
        <v>306</v>
      </c>
      <c r="P6" s="16" t="s">
        <v>306</v>
      </c>
      <c r="Q6" s="16" t="s">
        <v>306</v>
      </c>
    </row>
    <row r="7" spans="1:17" ht="15.75" x14ac:dyDescent="0.25">
      <c r="A7" s="3" t="s">
        <v>104</v>
      </c>
      <c r="B7" s="16" t="s">
        <v>329</v>
      </c>
      <c r="C7" s="17">
        <f>2/2</f>
        <v>1</v>
      </c>
      <c r="D7" s="16" t="s">
        <v>332</v>
      </c>
      <c r="E7" s="17">
        <f>1/2</f>
        <v>0.5</v>
      </c>
      <c r="F7" s="16" t="s">
        <v>329</v>
      </c>
      <c r="G7" s="17">
        <f t="shared" ref="G7" si="0">2/2</f>
        <v>1</v>
      </c>
      <c r="H7" s="16" t="s">
        <v>333</v>
      </c>
      <c r="I7" s="17">
        <f>1/1</f>
        <v>1</v>
      </c>
      <c r="J7" s="16" t="s">
        <v>332</v>
      </c>
      <c r="K7" s="17">
        <f>1/2</f>
        <v>0.5</v>
      </c>
      <c r="L7" s="16" t="s">
        <v>332</v>
      </c>
      <c r="M7" s="17">
        <f>1/2</f>
        <v>0.5</v>
      </c>
      <c r="N7" s="16" t="s">
        <v>332</v>
      </c>
      <c r="O7" s="17">
        <f>1/2</f>
        <v>0.5</v>
      </c>
      <c r="P7" s="16" t="s">
        <v>333</v>
      </c>
      <c r="Q7" s="17">
        <f>1/1</f>
        <v>1</v>
      </c>
    </row>
    <row r="8" spans="1:17" ht="15.75" x14ac:dyDescent="0.25">
      <c r="A8" s="3" t="s">
        <v>111</v>
      </c>
      <c r="B8" s="16" t="s">
        <v>334</v>
      </c>
      <c r="C8" s="17">
        <f>24/26</f>
        <v>0.92307692307692313</v>
      </c>
      <c r="D8" s="16" t="s">
        <v>367</v>
      </c>
      <c r="E8" s="17">
        <v>0.53846153846153844</v>
      </c>
      <c r="F8" s="16" t="s">
        <v>335</v>
      </c>
      <c r="G8" s="17">
        <f>24/25</f>
        <v>0.96</v>
      </c>
      <c r="H8" s="16" t="s">
        <v>336</v>
      </c>
      <c r="I8" s="17">
        <f>14/14</f>
        <v>1</v>
      </c>
      <c r="J8" s="16" t="s">
        <v>337</v>
      </c>
      <c r="K8" s="17">
        <f>28/31</f>
        <v>0.90322580645161288</v>
      </c>
      <c r="L8" s="16" t="s">
        <v>338</v>
      </c>
      <c r="M8" s="17">
        <f>14/31</f>
        <v>0.45161290322580644</v>
      </c>
      <c r="N8" s="16" t="s">
        <v>339</v>
      </c>
      <c r="O8" s="17">
        <f>28/30</f>
        <v>0.93333333333333335</v>
      </c>
      <c r="P8" s="16" t="s">
        <v>336</v>
      </c>
      <c r="Q8" s="17">
        <f>14/14</f>
        <v>1</v>
      </c>
    </row>
    <row r="9" spans="1:17" ht="15.75" x14ac:dyDescent="0.25">
      <c r="A9" s="3" t="s">
        <v>257</v>
      </c>
      <c r="B9" s="16" t="s">
        <v>340</v>
      </c>
      <c r="C9" s="17">
        <f>16/16</f>
        <v>1</v>
      </c>
      <c r="D9" s="16" t="s">
        <v>341</v>
      </c>
      <c r="E9" s="17">
        <f>4/16</f>
        <v>0.25</v>
      </c>
      <c r="F9" s="16" t="s">
        <v>340</v>
      </c>
      <c r="G9" s="17">
        <f>16/16</f>
        <v>1</v>
      </c>
      <c r="H9" s="16" t="s">
        <v>342</v>
      </c>
      <c r="I9" s="17">
        <f>4/4</f>
        <v>1</v>
      </c>
      <c r="J9" s="16" t="s">
        <v>343</v>
      </c>
      <c r="K9" s="17">
        <f>17/18</f>
        <v>0.94444444444444442</v>
      </c>
      <c r="L9" s="16" t="s">
        <v>344</v>
      </c>
      <c r="M9" s="17">
        <f>5/18</f>
        <v>0.27777777777777779</v>
      </c>
      <c r="N9" s="16" t="s">
        <v>345</v>
      </c>
      <c r="O9" s="17">
        <f>17/17</f>
        <v>1</v>
      </c>
      <c r="P9" s="16" t="s">
        <v>346</v>
      </c>
      <c r="Q9" s="17">
        <f>5/5</f>
        <v>1</v>
      </c>
    </row>
    <row r="10" spans="1:17" ht="15.75" x14ac:dyDescent="0.25">
      <c r="A10" s="3" t="s">
        <v>293</v>
      </c>
      <c r="B10" s="16" t="s">
        <v>329</v>
      </c>
      <c r="C10" s="17">
        <f>2/2</f>
        <v>1</v>
      </c>
      <c r="D10" s="16" t="s">
        <v>331</v>
      </c>
      <c r="E10" s="17">
        <f>0/2</f>
        <v>0</v>
      </c>
      <c r="F10" s="16" t="s">
        <v>329</v>
      </c>
      <c r="G10" s="17">
        <f>2/2</f>
        <v>1</v>
      </c>
      <c r="H10" s="16" t="s">
        <v>306</v>
      </c>
      <c r="I10" s="16" t="s">
        <v>306</v>
      </c>
      <c r="J10" s="16" t="s">
        <v>329</v>
      </c>
      <c r="K10" s="17">
        <f>2/2</f>
        <v>1</v>
      </c>
      <c r="L10" s="16" t="s">
        <v>331</v>
      </c>
      <c r="M10" s="17">
        <f>0/2</f>
        <v>0</v>
      </c>
      <c r="N10" s="16" t="s">
        <v>329</v>
      </c>
      <c r="O10" s="17">
        <f>2/2</f>
        <v>1</v>
      </c>
      <c r="P10" s="16" t="s">
        <v>306</v>
      </c>
      <c r="Q10" s="16" t="s">
        <v>306</v>
      </c>
    </row>
    <row r="11" spans="1:17" ht="15.75" x14ac:dyDescent="0.25">
      <c r="A11" s="3" t="s">
        <v>298</v>
      </c>
      <c r="B11" s="16" t="s">
        <v>333</v>
      </c>
      <c r="C11" s="17">
        <f>1/1</f>
        <v>1</v>
      </c>
      <c r="D11" s="20" t="s">
        <v>330</v>
      </c>
      <c r="E11" s="17">
        <f>0/1</f>
        <v>0</v>
      </c>
      <c r="F11" s="16" t="s">
        <v>333</v>
      </c>
      <c r="G11" s="17">
        <f>1/1</f>
        <v>1</v>
      </c>
      <c r="H11" s="16" t="s">
        <v>306</v>
      </c>
      <c r="I11" s="16" t="s">
        <v>306</v>
      </c>
      <c r="J11" s="16" t="s">
        <v>306</v>
      </c>
      <c r="K11" s="16" t="s">
        <v>306</v>
      </c>
      <c r="L11" s="16" t="s">
        <v>306</v>
      </c>
      <c r="M11" s="16" t="s">
        <v>306</v>
      </c>
      <c r="N11" s="16" t="s">
        <v>306</v>
      </c>
      <c r="O11" s="16" t="s">
        <v>306</v>
      </c>
      <c r="P11" s="16" t="s">
        <v>306</v>
      </c>
      <c r="Q11" s="16" t="s">
        <v>306</v>
      </c>
    </row>
    <row r="12" spans="1:17" x14ac:dyDescent="0.25">
      <c r="B12" s="19"/>
      <c r="C12" s="18"/>
      <c r="D12" s="18"/>
      <c r="E12" s="18"/>
      <c r="F12" s="20"/>
      <c r="G12" s="20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15.75" x14ac:dyDescent="0.25">
      <c r="A13" s="3" t="s">
        <v>347</v>
      </c>
      <c r="B13" s="16" t="s">
        <v>364</v>
      </c>
      <c r="C13" s="17">
        <f>55/59</f>
        <v>0.93220338983050843</v>
      </c>
      <c r="D13" s="16" t="s">
        <v>368</v>
      </c>
      <c r="E13" s="17">
        <f>21/49</f>
        <v>0.42857142857142855</v>
      </c>
      <c r="F13" s="16" t="s">
        <v>361</v>
      </c>
      <c r="G13" s="17">
        <f>55/58</f>
        <v>0.94827586206896552</v>
      </c>
      <c r="H13" s="16" t="s">
        <v>348</v>
      </c>
      <c r="I13" s="17">
        <f>21/21</f>
        <v>1</v>
      </c>
      <c r="J13" s="16" t="s">
        <v>349</v>
      </c>
      <c r="K13" s="17">
        <f>56/63</f>
        <v>0.88888888888888884</v>
      </c>
      <c r="L13" s="16" t="s">
        <v>350</v>
      </c>
      <c r="M13" s="17">
        <f>22/63</f>
        <v>0.34920634920634919</v>
      </c>
      <c r="N13" s="16" t="s">
        <v>365</v>
      </c>
      <c r="O13" s="17">
        <f>56/61</f>
        <v>0.91803278688524592</v>
      </c>
      <c r="P13" s="16" t="s">
        <v>351</v>
      </c>
      <c r="Q13" s="17">
        <f>22/22</f>
        <v>1</v>
      </c>
    </row>
    <row r="14" spans="1:17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1"/>
    </row>
    <row r="15" spans="1:17" x14ac:dyDescent="0.25">
      <c r="P15" s="22"/>
      <c r="Q15" s="21"/>
    </row>
    <row r="16" spans="1:17" x14ac:dyDescent="0.25">
      <c r="P16" s="22"/>
      <c r="Q16" s="21"/>
    </row>
    <row r="17" spans="1:17" x14ac:dyDescent="0.25">
      <c r="P17" s="22"/>
      <c r="Q17" s="21"/>
    </row>
    <row r="18" spans="1:17" ht="18.75" x14ac:dyDescent="0.3">
      <c r="A18" s="15" t="s">
        <v>62</v>
      </c>
      <c r="P18" s="22"/>
      <c r="Q18" s="21"/>
    </row>
    <row r="19" spans="1:17" x14ac:dyDescent="0.25">
      <c r="P19" s="23"/>
    </row>
    <row r="20" spans="1:17" ht="15.75" x14ac:dyDescent="0.25">
      <c r="B20" s="24" t="s">
        <v>318</v>
      </c>
      <c r="C20" s="24"/>
      <c r="D20" s="24" t="s">
        <v>319</v>
      </c>
      <c r="E20" s="24"/>
      <c r="F20" s="24" t="s">
        <v>320</v>
      </c>
      <c r="G20" s="24"/>
      <c r="H20" s="24" t="s">
        <v>321</v>
      </c>
      <c r="I20" s="24"/>
      <c r="J20" s="24" t="s">
        <v>322</v>
      </c>
      <c r="K20" s="24"/>
      <c r="L20" s="24" t="s">
        <v>323</v>
      </c>
      <c r="M20" s="24"/>
      <c r="N20" s="24" t="s">
        <v>324</v>
      </c>
      <c r="O20" s="24"/>
      <c r="P20" s="24" t="s">
        <v>325</v>
      </c>
      <c r="Q20" s="24"/>
    </row>
    <row r="21" spans="1:17" ht="15.75" x14ac:dyDescent="0.25">
      <c r="A21" s="3" t="s">
        <v>18</v>
      </c>
      <c r="B21" s="16" t="s">
        <v>326</v>
      </c>
      <c r="C21" s="17">
        <f>8/10</f>
        <v>0.8</v>
      </c>
      <c r="D21" s="16" t="s">
        <v>327</v>
      </c>
      <c r="E21" s="17">
        <f>2/10</f>
        <v>0.2</v>
      </c>
      <c r="F21" s="16" t="s">
        <v>328</v>
      </c>
      <c r="G21" s="17">
        <f>8/9</f>
        <v>0.88888888888888884</v>
      </c>
      <c r="H21" s="16" t="s">
        <v>329</v>
      </c>
      <c r="I21" s="17">
        <f>2/2</f>
        <v>1</v>
      </c>
      <c r="J21" s="16" t="s">
        <v>326</v>
      </c>
      <c r="K21" s="17">
        <f>8/10</f>
        <v>0.8</v>
      </c>
      <c r="L21" s="16" t="s">
        <v>327</v>
      </c>
      <c r="M21" s="17">
        <f>2/10</f>
        <v>0.2</v>
      </c>
      <c r="N21" s="16" t="s">
        <v>328</v>
      </c>
      <c r="O21" s="17">
        <f>8/9</f>
        <v>0.88888888888888884</v>
      </c>
      <c r="P21" s="16" t="s">
        <v>329</v>
      </c>
      <c r="Q21" s="17">
        <f>2/2</f>
        <v>1</v>
      </c>
    </row>
    <row r="22" spans="1:17" ht="15.75" x14ac:dyDescent="0.25">
      <c r="A22" s="3" t="s">
        <v>91</v>
      </c>
      <c r="B22" s="16" t="s">
        <v>306</v>
      </c>
      <c r="C22" s="16" t="s">
        <v>306</v>
      </c>
      <c r="D22" s="16" t="s">
        <v>306</v>
      </c>
      <c r="E22" s="16" t="s">
        <v>306</v>
      </c>
      <c r="F22" s="16" t="s">
        <v>330</v>
      </c>
      <c r="G22" s="17">
        <f>0/1</f>
        <v>0</v>
      </c>
      <c r="H22" s="16" t="s">
        <v>306</v>
      </c>
      <c r="I22" s="16" t="s">
        <v>306</v>
      </c>
      <c r="J22" s="16" t="s">
        <v>306</v>
      </c>
      <c r="K22" s="16" t="s">
        <v>306</v>
      </c>
      <c r="L22" s="16" t="s">
        <v>306</v>
      </c>
      <c r="M22" s="16" t="s">
        <v>306</v>
      </c>
      <c r="N22" s="16" t="s">
        <v>330</v>
      </c>
      <c r="O22" s="17">
        <f>0/1</f>
        <v>0</v>
      </c>
      <c r="P22" s="16" t="s">
        <v>306</v>
      </c>
      <c r="Q22" s="16" t="s">
        <v>306</v>
      </c>
    </row>
    <row r="23" spans="1:17" ht="15.75" x14ac:dyDescent="0.25">
      <c r="A23" s="3" t="s">
        <v>97</v>
      </c>
      <c r="B23" s="16" t="s">
        <v>329</v>
      </c>
      <c r="C23" s="17">
        <f>2/2</f>
        <v>1</v>
      </c>
      <c r="D23" s="16" t="s">
        <v>331</v>
      </c>
      <c r="E23" s="17">
        <f>0/2</f>
        <v>0</v>
      </c>
      <c r="F23" s="16" t="s">
        <v>329</v>
      </c>
      <c r="G23" s="17">
        <f>2/2</f>
        <v>1</v>
      </c>
      <c r="H23" s="16" t="s">
        <v>306</v>
      </c>
      <c r="I23" s="16" t="s">
        <v>306</v>
      </c>
      <c r="J23" s="16" t="s">
        <v>306</v>
      </c>
      <c r="K23" s="16" t="s">
        <v>306</v>
      </c>
      <c r="L23" s="16" t="s">
        <v>306</v>
      </c>
      <c r="M23" s="16" t="s">
        <v>306</v>
      </c>
      <c r="N23" s="16" t="s">
        <v>306</v>
      </c>
      <c r="O23" s="16" t="s">
        <v>306</v>
      </c>
      <c r="P23" s="16" t="s">
        <v>306</v>
      </c>
      <c r="Q23" s="16" t="s">
        <v>306</v>
      </c>
    </row>
    <row r="24" spans="1:17" ht="15.75" x14ac:dyDescent="0.25">
      <c r="A24" s="3" t="s">
        <v>104</v>
      </c>
      <c r="B24" s="16" t="s">
        <v>329</v>
      </c>
      <c r="C24" s="17">
        <f>2/2</f>
        <v>1</v>
      </c>
      <c r="D24" s="16" t="s">
        <v>332</v>
      </c>
      <c r="E24" s="17">
        <f>1/2</f>
        <v>0.5</v>
      </c>
      <c r="F24" s="16" t="s">
        <v>329</v>
      </c>
      <c r="G24" s="17">
        <f t="shared" ref="G24" si="1">2/2</f>
        <v>1</v>
      </c>
      <c r="H24" s="16" t="s">
        <v>333</v>
      </c>
      <c r="I24" s="17">
        <f>1/1</f>
        <v>1</v>
      </c>
      <c r="J24" s="16" t="s">
        <v>332</v>
      </c>
      <c r="K24" s="17">
        <f>1/2</f>
        <v>0.5</v>
      </c>
      <c r="L24" s="16" t="s">
        <v>332</v>
      </c>
      <c r="M24" s="17">
        <f>1/2</f>
        <v>0.5</v>
      </c>
      <c r="N24" s="16" t="s">
        <v>332</v>
      </c>
      <c r="O24" s="17">
        <f>1/2</f>
        <v>0.5</v>
      </c>
      <c r="P24" s="16" t="s">
        <v>333</v>
      </c>
      <c r="Q24" s="17">
        <f>1/1</f>
        <v>1</v>
      </c>
    </row>
    <row r="25" spans="1:17" ht="15.75" x14ac:dyDescent="0.25">
      <c r="A25" s="3" t="s">
        <v>111</v>
      </c>
      <c r="B25" s="16" t="s">
        <v>352</v>
      </c>
      <c r="C25" s="17">
        <f>14/15</f>
        <v>0.93333333333333335</v>
      </c>
      <c r="D25" s="16" t="s">
        <v>353</v>
      </c>
      <c r="E25" s="17">
        <f>11/15</f>
        <v>0.73333333333333328</v>
      </c>
      <c r="F25" s="16" t="s">
        <v>352</v>
      </c>
      <c r="G25" s="17">
        <f>14/15</f>
        <v>0.93333333333333335</v>
      </c>
      <c r="H25" s="16" t="s">
        <v>354</v>
      </c>
      <c r="I25" s="17">
        <f>11/11</f>
        <v>1</v>
      </c>
      <c r="J25" s="16" t="s">
        <v>355</v>
      </c>
      <c r="K25" s="17">
        <f>17/19</f>
        <v>0.89473684210526316</v>
      </c>
      <c r="L25" s="16" t="s">
        <v>356</v>
      </c>
      <c r="M25" s="17">
        <f>11/19</f>
        <v>0.57894736842105265</v>
      </c>
      <c r="N25" s="16" t="s">
        <v>355</v>
      </c>
      <c r="O25" s="17">
        <f>17/19</f>
        <v>0.89473684210526316</v>
      </c>
      <c r="P25" s="16" t="s">
        <v>354</v>
      </c>
      <c r="Q25" s="17">
        <f>11/11</f>
        <v>1</v>
      </c>
    </row>
    <row r="26" spans="1:17" ht="15.75" x14ac:dyDescent="0.25">
      <c r="A26" s="3" t="s">
        <v>257</v>
      </c>
      <c r="B26" s="16" t="s">
        <v>340</v>
      </c>
      <c r="C26" s="17">
        <f>16/16</f>
        <v>1</v>
      </c>
      <c r="D26" s="16" t="s">
        <v>341</v>
      </c>
      <c r="E26" s="17">
        <f>4/16</f>
        <v>0.25</v>
      </c>
      <c r="F26" s="16" t="s">
        <v>340</v>
      </c>
      <c r="G26" s="17">
        <f>16/16</f>
        <v>1</v>
      </c>
      <c r="H26" s="16" t="s">
        <v>342</v>
      </c>
      <c r="I26" s="17">
        <f>4/4</f>
        <v>1</v>
      </c>
      <c r="J26" s="16" t="s">
        <v>343</v>
      </c>
      <c r="K26" s="17">
        <f>17/18</f>
        <v>0.94444444444444442</v>
      </c>
      <c r="L26" s="16" t="s">
        <v>344</v>
      </c>
      <c r="M26" s="17">
        <f>5/18</f>
        <v>0.27777777777777779</v>
      </c>
      <c r="N26" s="16" t="s">
        <v>345</v>
      </c>
      <c r="O26" s="17">
        <f>17/17</f>
        <v>1</v>
      </c>
      <c r="P26" s="16" t="s">
        <v>346</v>
      </c>
      <c r="Q26" s="17">
        <f>5/5</f>
        <v>1</v>
      </c>
    </row>
    <row r="27" spans="1:17" ht="15.75" x14ac:dyDescent="0.25">
      <c r="A27" s="3" t="s">
        <v>293</v>
      </c>
      <c r="B27" s="16" t="s">
        <v>329</v>
      </c>
      <c r="C27" s="17">
        <f>2/2</f>
        <v>1</v>
      </c>
      <c r="D27" s="16" t="s">
        <v>331</v>
      </c>
      <c r="E27" s="17">
        <f>0/2</f>
        <v>0</v>
      </c>
      <c r="F27" s="16" t="s">
        <v>329</v>
      </c>
      <c r="G27" s="17">
        <f>2/2</f>
        <v>1</v>
      </c>
      <c r="H27" s="16" t="s">
        <v>306</v>
      </c>
      <c r="I27" s="16" t="s">
        <v>306</v>
      </c>
      <c r="J27" s="16" t="s">
        <v>329</v>
      </c>
      <c r="K27" s="17">
        <f>2/2</f>
        <v>1</v>
      </c>
      <c r="L27" s="16" t="s">
        <v>331</v>
      </c>
      <c r="M27" s="17">
        <f>0/2</f>
        <v>0</v>
      </c>
      <c r="N27" s="16" t="s">
        <v>329</v>
      </c>
      <c r="O27" s="17">
        <f>2/2</f>
        <v>1</v>
      </c>
      <c r="P27" s="16" t="s">
        <v>306</v>
      </c>
      <c r="Q27" s="16" t="s">
        <v>306</v>
      </c>
    </row>
    <row r="28" spans="1:17" ht="15.75" x14ac:dyDescent="0.25">
      <c r="A28" s="3" t="s">
        <v>298</v>
      </c>
      <c r="B28" s="16" t="s">
        <v>333</v>
      </c>
      <c r="C28" s="17">
        <f>1/1</f>
        <v>1</v>
      </c>
      <c r="D28" s="20" t="s">
        <v>330</v>
      </c>
      <c r="E28" s="17">
        <f>0/1</f>
        <v>0</v>
      </c>
      <c r="F28" s="16" t="s">
        <v>333</v>
      </c>
      <c r="G28" s="17">
        <f>1/1</f>
        <v>1</v>
      </c>
      <c r="H28" s="16" t="s">
        <v>306</v>
      </c>
      <c r="I28" s="16" t="s">
        <v>306</v>
      </c>
      <c r="J28" s="16" t="s">
        <v>306</v>
      </c>
      <c r="K28" s="16" t="s">
        <v>306</v>
      </c>
      <c r="L28" s="16" t="s">
        <v>306</v>
      </c>
      <c r="M28" s="16" t="s">
        <v>306</v>
      </c>
      <c r="N28" s="16" t="s">
        <v>306</v>
      </c>
      <c r="O28" s="16" t="s">
        <v>306</v>
      </c>
      <c r="P28" s="16" t="s">
        <v>306</v>
      </c>
      <c r="Q28" s="16" t="s">
        <v>306</v>
      </c>
    </row>
    <row r="29" spans="1:17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1:17" ht="15.75" x14ac:dyDescent="0.25">
      <c r="A30" s="3" t="s">
        <v>347</v>
      </c>
      <c r="B30" s="16" t="s">
        <v>362</v>
      </c>
      <c r="C30" s="17">
        <f>45/48</f>
        <v>0.9375</v>
      </c>
      <c r="D30" s="16" t="s">
        <v>363</v>
      </c>
      <c r="E30" s="17">
        <f>18/48</f>
        <v>0.375</v>
      </c>
      <c r="F30" s="16" t="s">
        <v>362</v>
      </c>
      <c r="G30" s="17">
        <f>45/48</f>
        <v>0.9375</v>
      </c>
      <c r="H30" s="16" t="s">
        <v>357</v>
      </c>
      <c r="I30" s="17">
        <f>18/18</f>
        <v>1</v>
      </c>
      <c r="J30" s="16" t="s">
        <v>358</v>
      </c>
      <c r="K30" s="17">
        <f>45/51</f>
        <v>0.88235294117647056</v>
      </c>
      <c r="L30" s="16" t="s">
        <v>366</v>
      </c>
      <c r="M30" s="17">
        <f>19/51</f>
        <v>0.37254901960784315</v>
      </c>
      <c r="N30" s="16" t="s">
        <v>359</v>
      </c>
      <c r="O30" s="17">
        <f>45/50</f>
        <v>0.9</v>
      </c>
      <c r="P30" s="16" t="s">
        <v>360</v>
      </c>
      <c r="Q30" s="17">
        <f>19/19</f>
        <v>1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topLeftCell="A13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H2" s="5" t="s">
        <v>23</v>
      </c>
      <c r="I2" s="5" t="s">
        <v>24</v>
      </c>
      <c r="J2" t="s">
        <v>17</v>
      </c>
      <c r="K2" s="5">
        <v>-2</v>
      </c>
      <c r="L2">
        <v>0</v>
      </c>
      <c r="M2" t="s">
        <v>17</v>
      </c>
      <c r="N2" t="s">
        <v>25</v>
      </c>
      <c r="O2" t="s">
        <v>17</v>
      </c>
      <c r="Q2" t="s">
        <v>301</v>
      </c>
    </row>
    <row r="3" spans="1:21" x14ac:dyDescent="0.25">
      <c r="A3" t="s">
        <v>18</v>
      </c>
      <c r="B3" s="9" t="s">
        <v>142</v>
      </c>
      <c r="C3" t="s">
        <v>20</v>
      </c>
      <c r="D3" s="10" t="s">
        <v>22</v>
      </c>
      <c r="E3" s="10" t="s">
        <v>22</v>
      </c>
      <c r="F3" s="10">
        <v>-1</v>
      </c>
      <c r="G3" s="10">
        <v>-1</v>
      </c>
      <c r="H3" s="9" t="s">
        <v>143</v>
      </c>
      <c r="I3" s="10" t="s">
        <v>22</v>
      </c>
      <c r="J3" s="10" t="s">
        <v>22</v>
      </c>
      <c r="K3" s="10">
        <v>-1</v>
      </c>
      <c r="L3" s="10">
        <v>-1</v>
      </c>
      <c r="M3" t="s">
        <v>302</v>
      </c>
      <c r="N3" t="s">
        <v>17</v>
      </c>
      <c r="Q3" t="s">
        <v>303</v>
      </c>
    </row>
    <row r="4" spans="1:21" x14ac:dyDescent="0.25">
      <c r="A4" t="s">
        <v>18</v>
      </c>
      <c r="B4" s="1" t="s">
        <v>26</v>
      </c>
      <c r="C4" t="s">
        <v>20</v>
      </c>
      <c r="D4" s="1" t="s">
        <v>26</v>
      </c>
      <c r="E4" s="5" t="s">
        <v>22</v>
      </c>
      <c r="F4" s="1">
        <v>2</v>
      </c>
      <c r="G4" s="5">
        <v>-1</v>
      </c>
      <c r="H4" s="1" t="s">
        <v>27</v>
      </c>
      <c r="I4" s="1" t="s">
        <v>27</v>
      </c>
      <c r="J4" s="5" t="s">
        <v>22</v>
      </c>
      <c r="K4" s="1">
        <v>2</v>
      </c>
      <c r="L4" s="5">
        <v>-1</v>
      </c>
      <c r="M4" t="s">
        <v>28</v>
      </c>
      <c r="N4" t="s">
        <v>29</v>
      </c>
      <c r="O4" t="s">
        <v>17</v>
      </c>
    </row>
    <row r="5" spans="1:21" x14ac:dyDescent="0.25">
      <c r="A5" t="s">
        <v>18</v>
      </c>
      <c r="B5" s="1" t="s">
        <v>30</v>
      </c>
      <c r="C5" t="s">
        <v>20</v>
      </c>
      <c r="D5" s="1" t="s">
        <v>30</v>
      </c>
      <c r="E5" s="5" t="s">
        <v>22</v>
      </c>
      <c r="F5" s="1">
        <v>2</v>
      </c>
      <c r="G5" s="5">
        <v>-1</v>
      </c>
      <c r="H5" s="1" t="s">
        <v>31</v>
      </c>
      <c r="I5" s="1" t="s">
        <v>31</v>
      </c>
      <c r="J5" s="5" t="s">
        <v>22</v>
      </c>
      <c r="K5" s="1">
        <v>2</v>
      </c>
      <c r="L5" s="5">
        <v>-1</v>
      </c>
      <c r="M5" t="s">
        <v>32</v>
      </c>
      <c r="N5" t="s">
        <v>33</v>
      </c>
      <c r="O5" t="s">
        <v>17</v>
      </c>
    </row>
    <row r="6" spans="1:21" x14ac:dyDescent="0.25">
      <c r="A6" t="s">
        <v>18</v>
      </c>
      <c r="B6" s="1" t="s">
        <v>34</v>
      </c>
      <c r="C6" t="s">
        <v>20</v>
      </c>
      <c r="D6" s="1" t="s">
        <v>34</v>
      </c>
      <c r="E6" s="5" t="s">
        <v>22</v>
      </c>
      <c r="F6" s="1">
        <v>2</v>
      </c>
      <c r="G6" s="5">
        <v>-1</v>
      </c>
      <c r="H6" s="1" t="s">
        <v>35</v>
      </c>
      <c r="I6" s="1" t="s">
        <v>35</v>
      </c>
      <c r="J6" s="5" t="s">
        <v>22</v>
      </c>
      <c r="K6" s="1">
        <v>2</v>
      </c>
      <c r="L6" s="5">
        <v>-1</v>
      </c>
      <c r="M6" t="s">
        <v>36</v>
      </c>
      <c r="N6" t="s">
        <v>37</v>
      </c>
      <c r="O6" t="s">
        <v>17</v>
      </c>
    </row>
    <row r="7" spans="1:21" x14ac:dyDescent="0.25">
      <c r="A7" t="s">
        <v>18</v>
      </c>
      <c r="B7" s="9" t="s">
        <v>38</v>
      </c>
      <c r="C7" t="s">
        <v>20</v>
      </c>
      <c r="D7" s="9" t="s">
        <v>38</v>
      </c>
      <c r="E7" s="10" t="s">
        <v>22</v>
      </c>
      <c r="F7" s="9">
        <v>2</v>
      </c>
      <c r="G7" s="10">
        <v>-1</v>
      </c>
      <c r="M7" t="s">
        <v>39</v>
      </c>
      <c r="N7" t="s">
        <v>40</v>
      </c>
      <c r="O7" t="s">
        <v>17</v>
      </c>
    </row>
    <row r="8" spans="1:21" x14ac:dyDescent="0.25">
      <c r="A8" t="s">
        <v>18</v>
      </c>
      <c r="B8" s="1" t="s">
        <v>41</v>
      </c>
      <c r="C8" t="s">
        <v>20</v>
      </c>
      <c r="D8" s="1" t="s">
        <v>41</v>
      </c>
      <c r="E8" s="5" t="s">
        <v>22</v>
      </c>
      <c r="F8" s="1">
        <v>2</v>
      </c>
      <c r="G8" s="5">
        <v>-1</v>
      </c>
      <c r="H8" s="1" t="s">
        <v>42</v>
      </c>
      <c r="I8" s="1" t="s">
        <v>42</v>
      </c>
      <c r="J8" s="5" t="s">
        <v>22</v>
      </c>
      <c r="K8" s="1">
        <v>2</v>
      </c>
      <c r="L8" s="5">
        <v>-1</v>
      </c>
      <c r="M8" t="s">
        <v>43</v>
      </c>
      <c r="N8" t="s">
        <v>44</v>
      </c>
      <c r="O8" t="s">
        <v>17</v>
      </c>
    </row>
    <row r="9" spans="1:21" x14ac:dyDescent="0.25">
      <c r="A9" t="s">
        <v>18</v>
      </c>
      <c r="B9" s="12" t="s">
        <v>45</v>
      </c>
      <c r="C9" t="s">
        <v>20</v>
      </c>
      <c r="D9" s="10" t="s">
        <v>22</v>
      </c>
      <c r="E9" s="9" t="s">
        <v>45</v>
      </c>
      <c r="F9" s="10">
        <v>-1</v>
      </c>
      <c r="G9" s="9">
        <v>2</v>
      </c>
      <c r="H9" s="9" t="s">
        <v>195</v>
      </c>
      <c r="I9" s="10" t="s">
        <v>22</v>
      </c>
      <c r="J9" s="1" t="s">
        <v>46</v>
      </c>
      <c r="K9" s="10">
        <v>-1</v>
      </c>
      <c r="L9" s="1">
        <v>2</v>
      </c>
      <c r="M9" t="s">
        <v>17</v>
      </c>
      <c r="N9" t="s">
        <v>17</v>
      </c>
      <c r="O9" s="11">
        <v>24.319230000000001</v>
      </c>
      <c r="P9">
        <v>24.9</v>
      </c>
      <c r="Q9" t="s">
        <v>304</v>
      </c>
    </row>
    <row r="10" spans="1:21" x14ac:dyDescent="0.25">
      <c r="A10" t="s">
        <v>18</v>
      </c>
      <c r="B10" s="1" t="s">
        <v>47</v>
      </c>
      <c r="C10" t="s">
        <v>20</v>
      </c>
      <c r="D10" s="1" t="s">
        <v>47</v>
      </c>
      <c r="E10" s="1" t="s">
        <v>47</v>
      </c>
      <c r="F10" s="1">
        <v>2</v>
      </c>
      <c r="G10" s="1">
        <v>2</v>
      </c>
      <c r="H10" s="1" t="s">
        <v>48</v>
      </c>
      <c r="I10" s="1" t="s">
        <v>48</v>
      </c>
      <c r="J10" s="1" t="s">
        <v>48</v>
      </c>
      <c r="K10" s="1">
        <v>2</v>
      </c>
      <c r="L10" s="1">
        <v>2</v>
      </c>
      <c r="M10" t="s">
        <v>49</v>
      </c>
      <c r="N10" t="s">
        <v>29</v>
      </c>
      <c r="O10" t="s">
        <v>50</v>
      </c>
      <c r="P10">
        <v>16.7</v>
      </c>
    </row>
    <row r="11" spans="1:21" x14ac:dyDescent="0.25">
      <c r="A11" t="s">
        <v>18</v>
      </c>
      <c r="B11" s="1" t="s">
        <v>51</v>
      </c>
      <c r="C11" t="s">
        <v>20</v>
      </c>
      <c r="D11" s="1" t="s">
        <v>51</v>
      </c>
      <c r="E11" s="5" t="s">
        <v>22</v>
      </c>
      <c r="F11" s="1">
        <v>2</v>
      </c>
      <c r="G11" s="5">
        <v>-1</v>
      </c>
      <c r="H11" s="1" t="s">
        <v>52</v>
      </c>
      <c r="I11" s="1" t="s">
        <v>52</v>
      </c>
      <c r="J11" s="5" t="s">
        <v>22</v>
      </c>
      <c r="K11" s="1">
        <v>2</v>
      </c>
      <c r="L11" s="5">
        <v>-1</v>
      </c>
      <c r="M11" t="s">
        <v>53</v>
      </c>
      <c r="N11" t="s">
        <v>54</v>
      </c>
      <c r="O11" t="s">
        <v>17</v>
      </c>
    </row>
    <row r="12" spans="1:21" x14ac:dyDescent="0.25">
      <c r="H12" s="1" t="s">
        <v>55</v>
      </c>
      <c r="I12" s="1" t="s">
        <v>56</v>
      </c>
      <c r="J12" s="5" t="s">
        <v>22</v>
      </c>
      <c r="K12" s="1">
        <v>2</v>
      </c>
      <c r="L12" s="5">
        <v>-1</v>
      </c>
      <c r="M12" t="s">
        <v>53</v>
      </c>
      <c r="N12" t="s">
        <v>54</v>
      </c>
      <c r="O12" t="s">
        <v>17</v>
      </c>
    </row>
    <row r="13" spans="1:21" x14ac:dyDescent="0.25">
      <c r="A13" t="s">
        <v>18</v>
      </c>
      <c r="B13" s="1" t="s">
        <v>57</v>
      </c>
      <c r="C13" t="s">
        <v>20</v>
      </c>
      <c r="D13" s="1" t="s">
        <v>57</v>
      </c>
      <c r="E13" s="5" t="s">
        <v>22</v>
      </c>
      <c r="F13" s="1">
        <v>2</v>
      </c>
      <c r="G13" s="5">
        <v>-1</v>
      </c>
      <c r="H13" s="1" t="s">
        <v>58</v>
      </c>
      <c r="I13" s="1" t="s">
        <v>58</v>
      </c>
      <c r="J13" s="5" t="s">
        <v>22</v>
      </c>
      <c r="K13" s="1">
        <v>2</v>
      </c>
      <c r="L13" s="5">
        <v>-1</v>
      </c>
      <c r="M13" t="s">
        <v>59</v>
      </c>
      <c r="N13" t="s">
        <v>60</v>
      </c>
      <c r="O13" t="s">
        <v>17</v>
      </c>
    </row>
    <row r="16" spans="1:21" ht="15.75" x14ac:dyDescent="0.25">
      <c r="A16" s="3" t="s">
        <v>61</v>
      </c>
      <c r="H16" s="3" t="s">
        <v>62</v>
      </c>
    </row>
    <row r="17" spans="1:11" x14ac:dyDescent="0.25">
      <c r="A17" s="4" t="s">
        <v>63</v>
      </c>
      <c r="F17">
        <f>COUNTIFS(B2:B13,"&lt;&gt;*_*",B2:B13,"&lt;&gt;")</f>
        <v>10</v>
      </c>
      <c r="H17" s="4" t="s">
        <v>63</v>
      </c>
      <c r="K17">
        <f>COUNTIFS(B2:B13,"&lt;&gt;*_*",B2:B13,"&lt;&gt;",R2:R13,"&lt;&gt;TRUE")</f>
        <v>10</v>
      </c>
    </row>
    <row r="18" spans="1:11" x14ac:dyDescent="0.25">
      <c r="A18" s="4" t="s">
        <v>64</v>
      </c>
      <c r="F18">
        <f>COUNTIFS(F2:F13,"&gt;0")</f>
        <v>8</v>
      </c>
      <c r="H18" s="4" t="s">
        <v>64</v>
      </c>
      <c r="K18">
        <f>COUNTIFS(F2:F13,"&gt;0",R2:R13,"&lt;&gt;TRUE")</f>
        <v>8</v>
      </c>
    </row>
    <row r="19" spans="1:11" x14ac:dyDescent="0.25">
      <c r="A19" s="4" t="s">
        <v>65</v>
      </c>
      <c r="F19">
        <f>COUNTIFS(G2:G13,"&gt;0")</f>
        <v>2</v>
      </c>
      <c r="H19" s="4" t="s">
        <v>65</v>
      </c>
      <c r="K19">
        <f>COUNTIFS(G2:G13,"&gt;0",S2:S13,"&lt;&gt;TRUE")</f>
        <v>2</v>
      </c>
    </row>
    <row r="20" spans="1:11" x14ac:dyDescent="0.25">
      <c r="A20" s="4" t="s">
        <v>66</v>
      </c>
      <c r="F20">
        <f>COUNTIFS(F2:F13,"&lt;&gt;-1",F2:F13,"&lt;&gt;0",F2:F13,"&lt;2")</f>
        <v>1</v>
      </c>
      <c r="H20" s="4" t="s">
        <v>66</v>
      </c>
      <c r="K20">
        <f>COUNTIFS(F2:F13,"&lt;&gt;-1",F2:F13,"&lt;&gt;0",F2:F13,"&lt;2",R2:R13,"&lt;&gt;TRUE")</f>
        <v>1</v>
      </c>
    </row>
    <row r="21" spans="1:11" x14ac:dyDescent="0.25">
      <c r="A21" s="4" t="s">
        <v>67</v>
      </c>
      <c r="F21">
        <f>COUNTIFS(G2:G13,"&lt;&gt;-1",G2:G13,"&lt;&gt;0",G2:G13,"&lt;2")</f>
        <v>0</v>
      </c>
      <c r="H21" s="4" t="s">
        <v>67</v>
      </c>
      <c r="K21">
        <f>COUNTIFS(G2:G13,"&lt;&gt;-1",G2:G13,"&lt;&gt;0",G2:G13,"&lt;2",S2:S13,"&lt;&gt;TRUE")</f>
        <v>0</v>
      </c>
    </row>
    <row r="22" spans="1:11" x14ac:dyDescent="0.25">
      <c r="A22" s="4" t="s">
        <v>68</v>
      </c>
      <c r="F22">
        <f>COUNTIFS(F2:F13,"=-1")+COUNTIFS(F2:F13,"=-3")</f>
        <v>2</v>
      </c>
      <c r="H22" s="4" t="s">
        <v>68</v>
      </c>
      <c r="K22">
        <f>COUNTIFS(F2:F13,"=-1",R2:R13,"&lt;&gt;TRUE")+COUNTIFS(F2:F13,"=-3",R2:R13,"&lt;&gt;TRUE")</f>
        <v>2</v>
      </c>
    </row>
    <row r="23" spans="1:11" x14ac:dyDescent="0.25">
      <c r="A23" s="4" t="s">
        <v>69</v>
      </c>
      <c r="F23">
        <f>COUNTIFS(G2:G13,"=-1")+COUNTIFS(G2:G13,"=-3")</f>
        <v>8</v>
      </c>
      <c r="H23" s="4" t="s">
        <v>69</v>
      </c>
      <c r="K23">
        <f>COUNTIFS(G2:G13,"=-1",S2:S13,"&lt;&gt;TRUE")+COUNTIFS(G2:G13,"=-3",S2:S13,"&lt;&gt;TRUE")</f>
        <v>8</v>
      </c>
    </row>
    <row r="24" spans="1:11" x14ac:dyDescent="0.25">
      <c r="A24" s="4" t="s">
        <v>70</v>
      </c>
      <c r="F24" s="8">
        <f>F18/F17</f>
        <v>0.8</v>
      </c>
      <c r="H24" s="4" t="s">
        <v>70</v>
      </c>
      <c r="K24" s="8">
        <f>K18/K17</f>
        <v>0.8</v>
      </c>
    </row>
    <row r="25" spans="1:11" x14ac:dyDescent="0.25">
      <c r="A25" s="4" t="s">
        <v>71</v>
      </c>
      <c r="F25" s="8">
        <f>F19/F17</f>
        <v>0.2</v>
      </c>
      <c r="H25" s="4" t="s">
        <v>72</v>
      </c>
      <c r="K25" s="8">
        <f>K19/K17</f>
        <v>0.2</v>
      </c>
    </row>
    <row r="26" spans="1:11" x14ac:dyDescent="0.25">
      <c r="A26" s="4" t="s">
        <v>73</v>
      </c>
      <c r="F26" s="8">
        <f>F18/(F18+F20)</f>
        <v>0.88888888888888884</v>
      </c>
      <c r="H26" s="4" t="s">
        <v>73</v>
      </c>
      <c r="K26" s="8">
        <f>K18/(K18+K20)</f>
        <v>0.88888888888888884</v>
      </c>
    </row>
    <row r="27" spans="1:11" x14ac:dyDescent="0.25">
      <c r="A27" s="4" t="s">
        <v>74</v>
      </c>
      <c r="F27" s="8">
        <f>F19/(F19+F21)</f>
        <v>1</v>
      </c>
      <c r="H27" s="4" t="s">
        <v>74</v>
      </c>
      <c r="K27" s="8">
        <f>K19/(K19+K21)</f>
        <v>1</v>
      </c>
    </row>
    <row r="30" spans="1:11" ht="15.75" x14ac:dyDescent="0.25">
      <c r="A30" s="3" t="s">
        <v>75</v>
      </c>
      <c r="H30" s="3" t="s">
        <v>76</v>
      </c>
    </row>
    <row r="31" spans="1:11" x14ac:dyDescent="0.25">
      <c r="A31" s="4" t="s">
        <v>63</v>
      </c>
      <c r="F31">
        <f>COUNTIFS(H2:H13,"&lt;&gt;*_FP",H2:H13,"&lt;&gt;",H2:H13,"&lt;&gt;no structure")</f>
        <v>10</v>
      </c>
      <c r="H31" s="4" t="s">
        <v>63</v>
      </c>
      <c r="K31">
        <f>COUNTIFS(H2:H13,"&lt;&gt;*_FP",H2:H13,"&lt;&gt;",H2:H13,"&lt;&gt;no structure",T2:T13,"&lt;&gt;TRUE")</f>
        <v>10</v>
      </c>
    </row>
    <row r="32" spans="1:11" x14ac:dyDescent="0.25">
      <c r="A32" s="4" t="s">
        <v>64</v>
      </c>
      <c r="F32">
        <f>COUNTIFS(K2:K13,"&gt;0")</f>
        <v>8</v>
      </c>
      <c r="H32" s="4" t="s">
        <v>64</v>
      </c>
      <c r="K32">
        <f>COUNTIFS(K2:K13,"&gt;0",T2:T13,"&lt;&gt;TRUE")</f>
        <v>8</v>
      </c>
    </row>
    <row r="33" spans="1:11" x14ac:dyDescent="0.25">
      <c r="A33" s="4" t="s">
        <v>65</v>
      </c>
      <c r="F33">
        <f>COUNTIFS(L2:L13,"&gt;0")</f>
        <v>2</v>
      </c>
      <c r="H33" s="4" t="s">
        <v>65</v>
      </c>
      <c r="K33">
        <f>COUNTIFS(L2:L13,"&gt;0",U2:U13,"&lt;&gt;TRUE")</f>
        <v>2</v>
      </c>
    </row>
    <row r="34" spans="1:11" x14ac:dyDescent="0.25">
      <c r="A34" s="4" t="s">
        <v>66</v>
      </c>
      <c r="F34">
        <f>COUNTIFS(K2:K13,"&lt;&gt;-1",K2:K13,"&lt;&gt;0",K2:K13,"&lt;2")</f>
        <v>1</v>
      </c>
      <c r="H34" s="4" t="s">
        <v>66</v>
      </c>
      <c r="K34">
        <f>COUNTIFS(K2:K13,"&lt;&gt;-1",K2:K13,"&lt;&gt;0",K2:K13,"&lt;2",T2:T13,"&lt;&gt;TRUE")</f>
        <v>1</v>
      </c>
    </row>
    <row r="35" spans="1:11" x14ac:dyDescent="0.25">
      <c r="A35" s="4" t="s">
        <v>67</v>
      </c>
      <c r="F35">
        <f>COUNTIFS(L2:L13,"&lt;&gt;-1",L2:L13,"&lt;&gt;0",L2:L13,"&lt;2")</f>
        <v>0</v>
      </c>
      <c r="H35" s="4" t="s">
        <v>67</v>
      </c>
      <c r="K35">
        <f>COUNTIFS(L2:L13,"&lt;&gt;-1",L2:L13,"&lt;&gt;0",L2:L13,"&lt;2",U2:U13,"&lt;&gt;TRUE")</f>
        <v>0</v>
      </c>
    </row>
    <row r="36" spans="1:11" x14ac:dyDescent="0.25">
      <c r="A36" s="4" t="s">
        <v>68</v>
      </c>
      <c r="F36">
        <f>COUNTIFS(K2:K13,"=-1")+COUNTIFS(K2:K13,"=-3")</f>
        <v>2</v>
      </c>
      <c r="H36" s="4" t="s">
        <v>68</v>
      </c>
      <c r="K36">
        <f>COUNTIFS(K2:K13,"=-1",T2:T13,"&lt;&gt;TRUE")+COUNTIFS(K2:K13,"=-3",T2:T13,"&lt;&gt;TRUE")</f>
        <v>2</v>
      </c>
    </row>
    <row r="37" spans="1:11" x14ac:dyDescent="0.25">
      <c r="A37" s="4" t="s">
        <v>69</v>
      </c>
      <c r="F37">
        <f>COUNTIFS(L2:L13,"=-1")+COUNTIFS(L2:L13,"=-3")</f>
        <v>8</v>
      </c>
      <c r="H37" s="4" t="s">
        <v>69</v>
      </c>
      <c r="K37">
        <f>COUNTIFS(L2:L13,"=-1",U2:U13,"&lt;&gt;TRUE")+COUNTIFS(L2:L13,"=-3",U2:U13,"&lt;&gt;TRUE")</f>
        <v>8</v>
      </c>
    </row>
    <row r="38" spans="1:11" x14ac:dyDescent="0.25">
      <c r="A38" s="4" t="s">
        <v>70</v>
      </c>
      <c r="F38" s="8">
        <f>F32/F31</f>
        <v>0.8</v>
      </c>
      <c r="H38" s="4" t="s">
        <v>70</v>
      </c>
      <c r="K38" s="8">
        <f>K32/K31</f>
        <v>0.8</v>
      </c>
    </row>
    <row r="39" spans="1:11" x14ac:dyDescent="0.25">
      <c r="A39" s="4" t="s">
        <v>71</v>
      </c>
      <c r="F39" s="8">
        <f>F33/F31</f>
        <v>0.2</v>
      </c>
      <c r="H39" s="4" t="s">
        <v>72</v>
      </c>
      <c r="K39" s="8">
        <f>K33/K31</f>
        <v>0.2</v>
      </c>
    </row>
    <row r="40" spans="1:11" x14ac:dyDescent="0.25">
      <c r="A40" s="4" t="s">
        <v>73</v>
      </c>
      <c r="F40" s="8">
        <f>F32/(F32+F34)</f>
        <v>0.88888888888888884</v>
      </c>
      <c r="H40" s="4" t="s">
        <v>73</v>
      </c>
      <c r="K40" s="8">
        <f>K32/(K32+K34)</f>
        <v>0.88888888888888884</v>
      </c>
    </row>
    <row r="41" spans="1:11" x14ac:dyDescent="0.25">
      <c r="A41" s="4" t="s">
        <v>74</v>
      </c>
      <c r="F41" s="8">
        <f>F33/(F33+F35)</f>
        <v>1</v>
      </c>
      <c r="H41" s="4" t="s">
        <v>74</v>
      </c>
      <c r="K41" s="8">
        <f>K33/(K33+K35)</f>
        <v>1</v>
      </c>
    </row>
    <row r="44" spans="1:11" ht="15.75" x14ac:dyDescent="0.25">
      <c r="A44" s="3" t="s">
        <v>77</v>
      </c>
    </row>
    <row r="45" spans="1:11" x14ac:dyDescent="0.25">
      <c r="A45" s="1" t="s">
        <v>78</v>
      </c>
    </row>
    <row r="46" spans="1:11" x14ac:dyDescent="0.25">
      <c r="A46" s="5" t="s">
        <v>79</v>
      </c>
    </row>
    <row r="48" spans="1:11" x14ac:dyDescent="0.25">
      <c r="A48" s="1" t="s">
        <v>80</v>
      </c>
    </row>
    <row r="49" spans="1:1" x14ac:dyDescent="0.25">
      <c r="A49" s="6" t="s">
        <v>81</v>
      </c>
    </row>
    <row r="50" spans="1:1" x14ac:dyDescent="0.25">
      <c r="A50" s="7" t="s">
        <v>82</v>
      </c>
    </row>
    <row r="51" spans="1:1" x14ac:dyDescent="0.25">
      <c r="A51" s="5" t="s">
        <v>83</v>
      </c>
    </row>
    <row r="53" spans="1:1" x14ac:dyDescent="0.25">
      <c r="A53" s="4" t="s">
        <v>84</v>
      </c>
    </row>
    <row r="54" spans="1:1" x14ac:dyDescent="0.25">
      <c r="A54" t="s">
        <v>85</v>
      </c>
    </row>
    <row r="55" spans="1:1" x14ac:dyDescent="0.25">
      <c r="A55" t="s">
        <v>86</v>
      </c>
    </row>
    <row r="56" spans="1:1" x14ac:dyDescent="0.25">
      <c r="A56" t="s">
        <v>87</v>
      </c>
    </row>
    <row r="57" spans="1:1" x14ac:dyDescent="0.25">
      <c r="A57" t="s">
        <v>88</v>
      </c>
    </row>
    <row r="58" spans="1:1" x14ac:dyDescent="0.25">
      <c r="A58" t="s">
        <v>89</v>
      </c>
    </row>
    <row r="59" spans="1:1" x14ac:dyDescent="0.25">
      <c r="A59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91</v>
      </c>
      <c r="B2" s="5" t="s">
        <v>92</v>
      </c>
      <c r="C2" t="s">
        <v>20</v>
      </c>
      <c r="D2" s="5" t="s">
        <v>93</v>
      </c>
      <c r="E2" t="s">
        <v>22</v>
      </c>
      <c r="F2" s="5">
        <v>-2</v>
      </c>
      <c r="G2">
        <v>0</v>
      </c>
      <c r="H2" s="5" t="s">
        <v>94</v>
      </c>
      <c r="I2" s="5" t="s">
        <v>95</v>
      </c>
      <c r="J2" t="s">
        <v>17</v>
      </c>
      <c r="K2" s="5">
        <v>-2</v>
      </c>
      <c r="L2">
        <v>0</v>
      </c>
      <c r="M2" t="s">
        <v>17</v>
      </c>
      <c r="N2" t="s">
        <v>96</v>
      </c>
      <c r="O2" t="s">
        <v>17</v>
      </c>
      <c r="Q2" t="s">
        <v>305</v>
      </c>
    </row>
    <row r="5" spans="1:21" ht="15.75" x14ac:dyDescent="0.25">
      <c r="A5" s="3" t="s">
        <v>61</v>
      </c>
      <c r="H5" s="3" t="s">
        <v>62</v>
      </c>
    </row>
    <row r="6" spans="1:21" x14ac:dyDescent="0.25">
      <c r="A6" s="4" t="s">
        <v>63</v>
      </c>
      <c r="F6">
        <f>COUNTIFS(B2:B2,"&lt;&gt;*_*",B2:B2,"&lt;&gt;")</f>
        <v>0</v>
      </c>
      <c r="H6" s="4" t="s">
        <v>63</v>
      </c>
      <c r="K6">
        <f>COUNTIFS(B2:B2,"&lt;&gt;*_*",B2:B2,"&lt;&gt;",R2:R2,"&lt;&gt;TRUE")</f>
        <v>0</v>
      </c>
    </row>
    <row r="7" spans="1:21" x14ac:dyDescent="0.25">
      <c r="A7" s="4" t="s">
        <v>64</v>
      </c>
      <c r="F7">
        <f>COUNTIFS(F2:F2,"&gt;0")</f>
        <v>0</v>
      </c>
      <c r="H7" s="4" t="s">
        <v>64</v>
      </c>
      <c r="K7">
        <f>COUNTIFS(F2:F2,"&gt;0",R2:R2,"&lt;&gt;TRUE")</f>
        <v>0</v>
      </c>
    </row>
    <row r="8" spans="1:21" x14ac:dyDescent="0.25">
      <c r="A8" s="4" t="s">
        <v>65</v>
      </c>
      <c r="F8">
        <f>COUNTIFS(G2:G2,"&gt;0")</f>
        <v>0</v>
      </c>
      <c r="H8" s="4" t="s">
        <v>65</v>
      </c>
      <c r="K8">
        <f>COUNTIFS(G2:G2,"&gt;0",S2:S2,"&lt;&gt;TRUE")</f>
        <v>0</v>
      </c>
    </row>
    <row r="9" spans="1:21" x14ac:dyDescent="0.25">
      <c r="A9" s="4" t="s">
        <v>66</v>
      </c>
      <c r="F9">
        <f>COUNTIFS(F2:F2,"&lt;&gt;-1",F2:F2,"&lt;&gt;0",F2:F2,"&lt;2")</f>
        <v>1</v>
      </c>
      <c r="H9" s="4" t="s">
        <v>66</v>
      </c>
      <c r="K9">
        <f>COUNTIFS(F2:F2,"&lt;&gt;-1",F2:F2,"&lt;&gt;0",F2:F2,"&lt;2",R2:R2,"&lt;&gt;TRUE")</f>
        <v>1</v>
      </c>
    </row>
    <row r="10" spans="1:21" x14ac:dyDescent="0.25">
      <c r="A10" s="4" t="s">
        <v>67</v>
      </c>
      <c r="F10">
        <f>COUNTIFS(G2:G2,"&lt;&gt;-1",G2:G2,"&lt;&gt;0",G2:G2,"&lt;2")</f>
        <v>0</v>
      </c>
      <c r="H10" s="4" t="s">
        <v>67</v>
      </c>
      <c r="K10">
        <f>COUNTIFS(G2:G2,"&lt;&gt;-1",G2:G2,"&lt;&gt;0",G2:G2,"&lt;2",S2:S2,"&lt;&gt;TRUE")</f>
        <v>0</v>
      </c>
    </row>
    <row r="11" spans="1:21" x14ac:dyDescent="0.25">
      <c r="A11" s="4" t="s">
        <v>68</v>
      </c>
      <c r="F11">
        <f>COUNTIFS(F2:F2,"=-1")+COUNTIFS(F2:F2,"=-3")</f>
        <v>0</v>
      </c>
      <c r="H11" s="4" t="s">
        <v>68</v>
      </c>
      <c r="K11">
        <f>COUNTIFS(F2:F2,"=-1",R2:R2,"&lt;&gt;TRUE")+COUNTIFS(F2:F2,"=-3",R2:R2,"&lt;&gt;TRUE")</f>
        <v>0</v>
      </c>
    </row>
    <row r="12" spans="1:21" x14ac:dyDescent="0.25">
      <c r="A12" s="4" t="s">
        <v>69</v>
      </c>
      <c r="F12">
        <f>COUNTIFS(G2:G2,"=-1")+COUNTIFS(G2:G2,"=-3")</f>
        <v>0</v>
      </c>
      <c r="H12" s="4" t="s">
        <v>69</v>
      </c>
      <c r="K12">
        <f>COUNTIFS(G2:G2,"=-1",S2:S2,"&lt;&gt;TRUE")+COUNTIFS(G2:G2,"=-3",S2:S2,"&lt;&gt;TRUE")</f>
        <v>0</v>
      </c>
    </row>
    <row r="13" spans="1:21" x14ac:dyDescent="0.25">
      <c r="A13" s="4" t="s">
        <v>70</v>
      </c>
      <c r="F13" s="13" t="s">
        <v>306</v>
      </c>
      <c r="H13" s="4" t="s">
        <v>70</v>
      </c>
      <c r="K13" s="13" t="s">
        <v>306</v>
      </c>
    </row>
    <row r="14" spans="1:21" x14ac:dyDescent="0.25">
      <c r="A14" s="4" t="s">
        <v>71</v>
      </c>
      <c r="F14" s="13" t="s">
        <v>306</v>
      </c>
      <c r="H14" s="4" t="s">
        <v>72</v>
      </c>
      <c r="K14" s="13" t="s">
        <v>306</v>
      </c>
    </row>
    <row r="15" spans="1:21" x14ac:dyDescent="0.25">
      <c r="A15" s="4" t="s">
        <v>73</v>
      </c>
      <c r="F15" s="8">
        <f>F7/(F7+F9)</f>
        <v>0</v>
      </c>
      <c r="H15" s="4" t="s">
        <v>73</v>
      </c>
      <c r="K15" s="8">
        <f>K7/(K7+K9)</f>
        <v>0</v>
      </c>
    </row>
    <row r="16" spans="1:21" x14ac:dyDescent="0.25">
      <c r="A16" s="4" t="s">
        <v>74</v>
      </c>
      <c r="F16" s="13" t="s">
        <v>306</v>
      </c>
      <c r="H16" s="4" t="s">
        <v>74</v>
      </c>
      <c r="K16" s="13" t="s">
        <v>306</v>
      </c>
    </row>
    <row r="19" spans="1:11" ht="15.75" x14ac:dyDescent="0.25">
      <c r="A19" s="3" t="s">
        <v>75</v>
      </c>
      <c r="H19" s="3" t="s">
        <v>76</v>
      </c>
    </row>
    <row r="20" spans="1:11" x14ac:dyDescent="0.25">
      <c r="A20" s="4" t="s">
        <v>63</v>
      </c>
      <c r="F20">
        <f>COUNTIFS(H2:H2,"&lt;&gt;*_FP",H2:H2,"&lt;&gt;",H2:H2,"&lt;&gt;no structure")</f>
        <v>0</v>
      </c>
      <c r="H20" s="4" t="s">
        <v>63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64</v>
      </c>
      <c r="F21">
        <f>COUNTIFS(K2:K2,"&gt;0")</f>
        <v>0</v>
      </c>
      <c r="H21" s="4" t="s">
        <v>64</v>
      </c>
      <c r="K21">
        <f>COUNTIFS(K2:K2,"&gt;0",T2:T2,"&lt;&gt;TRUE")</f>
        <v>0</v>
      </c>
    </row>
    <row r="22" spans="1:11" x14ac:dyDescent="0.25">
      <c r="A22" s="4" t="s">
        <v>65</v>
      </c>
      <c r="F22">
        <f>COUNTIFS(L2:L2,"&gt;0")</f>
        <v>0</v>
      </c>
      <c r="H22" s="4" t="s">
        <v>65</v>
      </c>
      <c r="K22">
        <f>COUNTIFS(L2:L2,"&gt;0",U2:U2,"&lt;&gt;TRUE")</f>
        <v>0</v>
      </c>
    </row>
    <row r="23" spans="1:11" x14ac:dyDescent="0.25">
      <c r="A23" s="4" t="s">
        <v>66</v>
      </c>
      <c r="F23">
        <f>COUNTIFS(K2:K2,"&lt;&gt;-1",K2:K2,"&lt;&gt;0",K2:K2,"&lt;2")</f>
        <v>1</v>
      </c>
      <c r="H23" s="4" t="s">
        <v>66</v>
      </c>
      <c r="K23">
        <f>COUNTIFS(K2:K2,"&lt;&gt;-1",K2:K2,"&lt;&gt;0",K2:K2,"&lt;2",T2:T2,"&lt;&gt;TRUE")</f>
        <v>1</v>
      </c>
    </row>
    <row r="24" spans="1:11" x14ac:dyDescent="0.25">
      <c r="A24" s="4" t="s">
        <v>67</v>
      </c>
      <c r="F24">
        <f>COUNTIFS(L2:L2,"&lt;&gt;-1",L2:L2,"&lt;&gt;0",L2:L2,"&lt;2")</f>
        <v>0</v>
      </c>
      <c r="H24" s="4" t="s">
        <v>67</v>
      </c>
      <c r="K24">
        <f>COUNTIFS(L2:L2,"&lt;&gt;-1",L2:L2,"&lt;&gt;0",L2:L2,"&lt;2",U2:U2,"&lt;&gt;TRUE")</f>
        <v>0</v>
      </c>
    </row>
    <row r="25" spans="1:11" x14ac:dyDescent="0.25">
      <c r="A25" s="4" t="s">
        <v>68</v>
      </c>
      <c r="F25">
        <f>COUNTIFS(K2:K2,"=-1")+COUNTIFS(K2:K2,"=-3")</f>
        <v>0</v>
      </c>
      <c r="H25" s="4" t="s">
        <v>68</v>
      </c>
      <c r="K25">
        <f>COUNTIFS(K2:K2,"=-1",T2:T2,"&lt;&gt;TRUE")+COUNTIFS(K2:K2,"=-3",T2:T2,"&lt;&gt;TRUE")</f>
        <v>0</v>
      </c>
    </row>
    <row r="26" spans="1:11" x14ac:dyDescent="0.25">
      <c r="A26" s="4" t="s">
        <v>69</v>
      </c>
      <c r="F26">
        <f>COUNTIFS(L2:L2,"=-1")+COUNTIFS(L2:L2,"=-3")</f>
        <v>0</v>
      </c>
      <c r="H26" s="4" t="s">
        <v>69</v>
      </c>
      <c r="K26">
        <f>COUNTIFS(L2:L2,"=-1",U2:U2,"&lt;&gt;TRUE")+COUNTIFS(L2:L2,"=-3",U2:U2,"&lt;&gt;TRUE")</f>
        <v>0</v>
      </c>
    </row>
    <row r="27" spans="1:11" x14ac:dyDescent="0.25">
      <c r="A27" s="4" t="s">
        <v>70</v>
      </c>
      <c r="F27" s="13" t="s">
        <v>306</v>
      </c>
      <c r="H27" s="4" t="s">
        <v>70</v>
      </c>
      <c r="K27" s="13" t="s">
        <v>306</v>
      </c>
    </row>
    <row r="28" spans="1:11" x14ac:dyDescent="0.25">
      <c r="A28" s="4" t="s">
        <v>71</v>
      </c>
      <c r="F28" s="13" t="s">
        <v>306</v>
      </c>
      <c r="H28" s="4" t="s">
        <v>72</v>
      </c>
      <c r="K28" s="13" t="s">
        <v>306</v>
      </c>
    </row>
    <row r="29" spans="1:11" x14ac:dyDescent="0.25">
      <c r="A29" s="4" t="s">
        <v>73</v>
      </c>
      <c r="F29" s="8">
        <f>F21/(F21+F23)</f>
        <v>0</v>
      </c>
      <c r="H29" s="4" t="s">
        <v>73</v>
      </c>
      <c r="K29" s="8">
        <f>K21/(K21+K23)</f>
        <v>0</v>
      </c>
    </row>
    <row r="30" spans="1:11" x14ac:dyDescent="0.25">
      <c r="A30" s="4" t="s">
        <v>74</v>
      </c>
      <c r="F30" s="13" t="s">
        <v>306</v>
      </c>
      <c r="H30" s="4" t="s">
        <v>74</v>
      </c>
      <c r="K30" s="13" t="s">
        <v>306</v>
      </c>
    </row>
    <row r="33" spans="1:1" ht="15.75" x14ac:dyDescent="0.25">
      <c r="A33" s="3" t="s">
        <v>77</v>
      </c>
    </row>
    <row r="34" spans="1:1" x14ac:dyDescent="0.25">
      <c r="A34" s="1" t="s">
        <v>78</v>
      </c>
    </row>
    <row r="35" spans="1:1" x14ac:dyDescent="0.25">
      <c r="A35" s="5" t="s">
        <v>79</v>
      </c>
    </row>
    <row r="37" spans="1:1" x14ac:dyDescent="0.25">
      <c r="A37" s="1" t="s">
        <v>80</v>
      </c>
    </row>
    <row r="38" spans="1:1" x14ac:dyDescent="0.25">
      <c r="A38" s="6" t="s">
        <v>81</v>
      </c>
    </row>
    <row r="39" spans="1:1" x14ac:dyDescent="0.25">
      <c r="A39" s="7" t="s">
        <v>82</v>
      </c>
    </row>
    <row r="40" spans="1:1" x14ac:dyDescent="0.25">
      <c r="A40" s="5" t="s">
        <v>83</v>
      </c>
    </row>
    <row r="42" spans="1:1" x14ac:dyDescent="0.25">
      <c r="A42" s="4" t="s">
        <v>84</v>
      </c>
    </row>
    <row r="43" spans="1:1" x14ac:dyDescent="0.25">
      <c r="A43" t="s">
        <v>85</v>
      </c>
    </row>
    <row r="44" spans="1:1" x14ac:dyDescent="0.25">
      <c r="A44" t="s">
        <v>86</v>
      </c>
    </row>
    <row r="45" spans="1:1" x14ac:dyDescent="0.25">
      <c r="A45" t="s">
        <v>87</v>
      </c>
    </row>
    <row r="46" spans="1:1" x14ac:dyDescent="0.25">
      <c r="A46" t="s">
        <v>88</v>
      </c>
    </row>
    <row r="47" spans="1:1" x14ac:dyDescent="0.25">
      <c r="A47" t="s">
        <v>89</v>
      </c>
    </row>
    <row r="48" spans="1:1" x14ac:dyDescent="0.25">
      <c r="A48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97</v>
      </c>
      <c r="B2" s="1" t="s">
        <v>98</v>
      </c>
      <c r="C2" t="s">
        <v>20</v>
      </c>
      <c r="D2" s="1" t="s">
        <v>98</v>
      </c>
      <c r="E2" s="5" t="s">
        <v>22</v>
      </c>
      <c r="F2" s="1">
        <v>2</v>
      </c>
      <c r="G2" s="5">
        <v>-1</v>
      </c>
      <c r="H2" t="s">
        <v>99</v>
      </c>
      <c r="I2" t="s">
        <v>100</v>
      </c>
      <c r="J2" t="s">
        <v>17</v>
      </c>
    </row>
    <row r="3" spans="1:14" x14ac:dyDescent="0.25">
      <c r="A3" t="s">
        <v>97</v>
      </c>
      <c r="B3" s="1" t="s">
        <v>101</v>
      </c>
      <c r="C3" t="s">
        <v>20</v>
      </c>
      <c r="D3" s="1" t="s">
        <v>101</v>
      </c>
      <c r="E3" s="5" t="s">
        <v>22</v>
      </c>
      <c r="F3" s="1">
        <v>2</v>
      </c>
      <c r="G3" s="5">
        <v>-1</v>
      </c>
      <c r="H3" t="s">
        <v>102</v>
      </c>
      <c r="I3" t="s">
        <v>103</v>
      </c>
      <c r="J3" t="s">
        <v>17</v>
      </c>
    </row>
    <row r="6" spans="1:14" ht="15.75" x14ac:dyDescent="0.25">
      <c r="A6" s="3" t="s">
        <v>61</v>
      </c>
      <c r="H6" s="3" t="s">
        <v>62</v>
      </c>
    </row>
    <row r="7" spans="1:14" x14ac:dyDescent="0.25">
      <c r="A7" s="4" t="s">
        <v>63</v>
      </c>
      <c r="F7">
        <f>COUNTIFS(B2:B3,"&lt;&gt;*_*",B2:B3,"&lt;&gt;")</f>
        <v>2</v>
      </c>
      <c r="H7" s="4" t="s">
        <v>63</v>
      </c>
      <c r="K7">
        <f>COUNTIFS(B2:B3,"&lt;&gt;*_*",B2:B3,"&lt;&gt;",M2:M3,"&lt;&gt;TRUE")</f>
        <v>2</v>
      </c>
    </row>
    <row r="8" spans="1:14" x14ac:dyDescent="0.25">
      <c r="A8" s="4" t="s">
        <v>64</v>
      </c>
      <c r="F8">
        <f>COUNTIFS(F2:F3,"&gt;0")</f>
        <v>2</v>
      </c>
      <c r="H8" s="4" t="s">
        <v>64</v>
      </c>
      <c r="K8">
        <f>COUNTIFS(F2:F3,"&gt;0",M2:M3,"&lt;&gt;TRUE")</f>
        <v>2</v>
      </c>
    </row>
    <row r="9" spans="1:14" x14ac:dyDescent="0.25">
      <c r="A9" s="4" t="s">
        <v>65</v>
      </c>
      <c r="F9">
        <f>COUNTIFS(G2:G3,"&gt;0")</f>
        <v>0</v>
      </c>
      <c r="H9" s="4" t="s">
        <v>65</v>
      </c>
      <c r="K9">
        <f>COUNTIFS(G2:G3,"&gt;0",N2:N3,"&lt;&gt;TRUE")</f>
        <v>0</v>
      </c>
    </row>
    <row r="10" spans="1:14" x14ac:dyDescent="0.25">
      <c r="A10" s="4" t="s">
        <v>66</v>
      </c>
      <c r="F10">
        <f>COUNTIFS(F2:F3,"&lt;&gt;-1",F2:F3,"&lt;&gt;0",F2:F3,"&lt;2")</f>
        <v>0</v>
      </c>
      <c r="H10" s="4" t="s">
        <v>66</v>
      </c>
      <c r="K10">
        <f>COUNTIFS(F2:F3,"&lt;&gt;-1",F2:F3,"&lt;&gt;0",F2:F3,"&lt;2",M2:M3,"&lt;&gt;TRUE")</f>
        <v>0</v>
      </c>
    </row>
    <row r="11" spans="1:14" x14ac:dyDescent="0.25">
      <c r="A11" s="4" t="s">
        <v>67</v>
      </c>
      <c r="F11">
        <f>COUNTIFS(G2:G3,"&lt;&gt;-1",G2:G3,"&lt;&gt;0",G2:G3,"&lt;2")</f>
        <v>0</v>
      </c>
      <c r="H11" s="4" t="s">
        <v>67</v>
      </c>
      <c r="K11">
        <f>COUNTIFS(G2:G3,"&lt;&gt;-1",G2:G3,"&lt;&gt;0",G2:G3,"&lt;2",N2:N3,"&lt;&gt;TRUE")</f>
        <v>0</v>
      </c>
    </row>
    <row r="12" spans="1:14" x14ac:dyDescent="0.25">
      <c r="A12" s="4" t="s">
        <v>68</v>
      </c>
      <c r="F12">
        <f>COUNTIFS(F2:F3,"=-1")+COUNTIFS(F2:F3,"=-3")</f>
        <v>0</v>
      </c>
      <c r="H12" s="4" t="s">
        <v>68</v>
      </c>
      <c r="K12">
        <f>COUNTIFS(F2:F3,"=-1",M2:M3,"&lt;&gt;TRUE")+COUNTIFS(F2:F3,"=-3",M2:M3,"&lt;&gt;TRUE")</f>
        <v>0</v>
      </c>
    </row>
    <row r="13" spans="1:14" x14ac:dyDescent="0.25">
      <c r="A13" s="4" t="s">
        <v>69</v>
      </c>
      <c r="F13">
        <f>COUNTIFS(G2:G3,"=-1")+COUNTIFS(G2:G3,"=-3")</f>
        <v>2</v>
      </c>
      <c r="H13" s="4" t="s">
        <v>69</v>
      </c>
      <c r="K13">
        <f>COUNTIFS(G2:G3,"=-1",N2:N3,"&lt;&gt;TRUE")+COUNTIFS(G2:G3,"=-3",N2:N3,"&lt;&gt;TRUE")</f>
        <v>2</v>
      </c>
    </row>
    <row r="14" spans="1:14" x14ac:dyDescent="0.25">
      <c r="A14" s="4" t="s">
        <v>70</v>
      </c>
      <c r="F14" s="8">
        <f>F8/F7</f>
        <v>1</v>
      </c>
      <c r="H14" s="4" t="s">
        <v>70</v>
      </c>
      <c r="K14" s="8">
        <f>K8/K7</f>
        <v>1</v>
      </c>
    </row>
    <row r="15" spans="1:14" x14ac:dyDescent="0.25">
      <c r="A15" s="4" t="s">
        <v>71</v>
      </c>
      <c r="F15" s="8">
        <f>F9/F7</f>
        <v>0</v>
      </c>
      <c r="H15" s="4" t="s">
        <v>72</v>
      </c>
      <c r="K15" s="8">
        <f>K9/K7</f>
        <v>0</v>
      </c>
    </row>
    <row r="16" spans="1:14" x14ac:dyDescent="0.25">
      <c r="A16" s="4" t="s">
        <v>73</v>
      </c>
      <c r="F16" s="8">
        <f>F8/(F8+F10)</f>
        <v>1</v>
      </c>
      <c r="H16" s="4" t="s">
        <v>73</v>
      </c>
      <c r="K16" s="8">
        <f>K8/(K8+K10)</f>
        <v>1</v>
      </c>
    </row>
    <row r="17" spans="1:11" x14ac:dyDescent="0.25">
      <c r="A17" s="4" t="s">
        <v>74</v>
      </c>
      <c r="F17" s="13" t="s">
        <v>306</v>
      </c>
      <c r="H17" s="4" t="s">
        <v>74</v>
      </c>
      <c r="K17" s="13" t="s">
        <v>306</v>
      </c>
    </row>
    <row r="20" spans="1:11" ht="15.75" x14ac:dyDescent="0.25">
      <c r="A20" s="3" t="s">
        <v>77</v>
      </c>
    </row>
    <row r="21" spans="1:11" x14ac:dyDescent="0.25">
      <c r="A21" s="1" t="s">
        <v>78</v>
      </c>
    </row>
    <row r="22" spans="1:11" x14ac:dyDescent="0.25">
      <c r="A22" s="5" t="s">
        <v>79</v>
      </c>
    </row>
    <row r="24" spans="1:11" x14ac:dyDescent="0.25">
      <c r="A24" s="1" t="s">
        <v>80</v>
      </c>
    </row>
    <row r="25" spans="1:11" x14ac:dyDescent="0.25">
      <c r="A25" s="6" t="s">
        <v>81</v>
      </c>
    </row>
    <row r="26" spans="1:11" x14ac:dyDescent="0.25">
      <c r="A26" s="7" t="s">
        <v>82</v>
      </c>
    </row>
    <row r="27" spans="1:11" x14ac:dyDescent="0.25">
      <c r="A27" s="5" t="s">
        <v>83</v>
      </c>
    </row>
    <row r="29" spans="1:11" x14ac:dyDescent="0.25">
      <c r="A29" s="4" t="s">
        <v>84</v>
      </c>
    </row>
    <row r="30" spans="1:11" x14ac:dyDescent="0.25">
      <c r="A30" t="s">
        <v>85</v>
      </c>
    </row>
    <row r="31" spans="1:11" x14ac:dyDescent="0.25">
      <c r="A31" t="s">
        <v>86</v>
      </c>
    </row>
    <row r="32" spans="1:11" x14ac:dyDescent="0.25">
      <c r="A32" t="s">
        <v>87</v>
      </c>
    </row>
    <row r="33" spans="1:1" x14ac:dyDescent="0.25">
      <c r="A33" t="s">
        <v>88</v>
      </c>
    </row>
    <row r="34" spans="1:1" x14ac:dyDescent="0.25">
      <c r="A34" t="s">
        <v>89</v>
      </c>
    </row>
    <row r="35" spans="1:1" x14ac:dyDescent="0.25">
      <c r="A35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104</v>
      </c>
      <c r="B2" s="1" t="s">
        <v>47</v>
      </c>
      <c r="C2" t="s">
        <v>20</v>
      </c>
      <c r="D2" s="1" t="s">
        <v>47</v>
      </c>
      <c r="E2" s="1" t="s">
        <v>47</v>
      </c>
      <c r="F2" s="1">
        <v>2</v>
      </c>
      <c r="G2" s="1">
        <v>2</v>
      </c>
      <c r="H2" s="1" t="s">
        <v>48</v>
      </c>
      <c r="I2" s="1" t="s">
        <v>48</v>
      </c>
      <c r="J2" s="1" t="s">
        <v>48</v>
      </c>
      <c r="K2" s="1">
        <v>2</v>
      </c>
      <c r="L2" s="1">
        <v>2</v>
      </c>
      <c r="M2" t="s">
        <v>105</v>
      </c>
      <c r="N2" t="s">
        <v>106</v>
      </c>
      <c r="O2" t="s">
        <v>107</v>
      </c>
      <c r="P2">
        <v>16.5</v>
      </c>
    </row>
    <row r="3" spans="1:21" x14ac:dyDescent="0.25">
      <c r="H3" s="5" t="s">
        <v>108</v>
      </c>
      <c r="I3" s="5" t="s">
        <v>109</v>
      </c>
      <c r="J3" t="s">
        <v>17</v>
      </c>
      <c r="K3" s="5">
        <v>-2</v>
      </c>
      <c r="L3">
        <v>0</v>
      </c>
      <c r="M3" t="s">
        <v>17</v>
      </c>
      <c r="N3" t="s">
        <v>106</v>
      </c>
      <c r="O3" t="s">
        <v>17</v>
      </c>
      <c r="Q3" t="s">
        <v>307</v>
      </c>
    </row>
    <row r="4" spans="1:21" x14ac:dyDescent="0.25">
      <c r="A4" t="s">
        <v>104</v>
      </c>
      <c r="B4" s="1" t="s">
        <v>57</v>
      </c>
      <c r="C4" t="s">
        <v>20</v>
      </c>
      <c r="D4" s="1" t="s">
        <v>57</v>
      </c>
      <c r="E4" s="5" t="s">
        <v>22</v>
      </c>
      <c r="F4" s="1">
        <v>2</v>
      </c>
      <c r="G4" s="5">
        <v>-1</v>
      </c>
      <c r="H4" s="9" t="s">
        <v>58</v>
      </c>
      <c r="I4" s="10" t="s">
        <v>22</v>
      </c>
      <c r="J4" s="10" t="s">
        <v>22</v>
      </c>
      <c r="K4" s="10">
        <v>-1</v>
      </c>
      <c r="L4" s="10">
        <v>-1</v>
      </c>
      <c r="M4" t="s">
        <v>110</v>
      </c>
      <c r="N4" t="s">
        <v>17</v>
      </c>
      <c r="Q4" t="s">
        <v>308</v>
      </c>
    </row>
    <row r="7" spans="1:21" ht="15.75" x14ac:dyDescent="0.25">
      <c r="A7" s="3" t="s">
        <v>61</v>
      </c>
      <c r="H7" s="3" t="s">
        <v>62</v>
      </c>
    </row>
    <row r="8" spans="1:21" x14ac:dyDescent="0.25">
      <c r="A8" s="4" t="s">
        <v>63</v>
      </c>
      <c r="F8">
        <f>COUNTIFS(B2:B4,"&lt;&gt;*_*",B2:B4,"&lt;&gt;")</f>
        <v>2</v>
      </c>
      <c r="H8" s="4" t="s">
        <v>63</v>
      </c>
      <c r="K8">
        <f>COUNTIFS(B2:B4,"&lt;&gt;*_*",B2:B4,"&lt;&gt;",R2:R4,"&lt;&gt;TRUE")</f>
        <v>2</v>
      </c>
    </row>
    <row r="9" spans="1:21" x14ac:dyDescent="0.25">
      <c r="A9" s="4" t="s">
        <v>64</v>
      </c>
      <c r="F9">
        <f>COUNTIFS(F2:F4,"&gt;0")</f>
        <v>2</v>
      </c>
      <c r="H9" s="4" t="s">
        <v>64</v>
      </c>
      <c r="K9">
        <f>COUNTIFS(F2:F4,"&gt;0",R2:R4,"&lt;&gt;TRUE")</f>
        <v>2</v>
      </c>
    </row>
    <row r="10" spans="1:21" x14ac:dyDescent="0.25">
      <c r="A10" s="4" t="s">
        <v>65</v>
      </c>
      <c r="F10">
        <f>COUNTIFS(G2:G4,"&gt;0")</f>
        <v>1</v>
      </c>
      <c r="H10" s="4" t="s">
        <v>65</v>
      </c>
      <c r="K10">
        <f>COUNTIFS(G2:G4,"&gt;0",S2:S4,"&lt;&gt;TRUE")</f>
        <v>1</v>
      </c>
    </row>
    <row r="11" spans="1:21" x14ac:dyDescent="0.25">
      <c r="A11" s="4" t="s">
        <v>66</v>
      </c>
      <c r="F11">
        <f>COUNTIFS(F2:F4,"&lt;&gt;-1",F2:F4,"&lt;&gt;0",F2:F4,"&lt;2")</f>
        <v>0</v>
      </c>
      <c r="H11" s="4" t="s">
        <v>66</v>
      </c>
      <c r="K11">
        <f>COUNTIFS(F2:F4,"&lt;&gt;-1",F2:F4,"&lt;&gt;0",F2:F4,"&lt;2",R2:R4,"&lt;&gt;TRUE")</f>
        <v>0</v>
      </c>
    </row>
    <row r="12" spans="1:21" x14ac:dyDescent="0.25">
      <c r="A12" s="4" t="s">
        <v>67</v>
      </c>
      <c r="F12">
        <f>COUNTIFS(G2:G4,"&lt;&gt;-1",G2:G4,"&lt;&gt;0",G2:G4,"&lt;2")</f>
        <v>0</v>
      </c>
      <c r="H12" s="4" t="s">
        <v>67</v>
      </c>
      <c r="K12">
        <f>COUNTIFS(G2:G4,"&lt;&gt;-1",G2:G4,"&lt;&gt;0",G2:G4,"&lt;2",S2:S4,"&lt;&gt;TRUE")</f>
        <v>0</v>
      </c>
    </row>
    <row r="13" spans="1:21" x14ac:dyDescent="0.25">
      <c r="A13" s="4" t="s">
        <v>68</v>
      </c>
      <c r="F13">
        <f>COUNTIFS(F2:F4,"=-1")+COUNTIFS(F2:F4,"=-3")</f>
        <v>0</v>
      </c>
      <c r="H13" s="4" t="s">
        <v>68</v>
      </c>
      <c r="K13">
        <f>COUNTIFS(F2:F4,"=-1",R2:R4,"&lt;&gt;TRUE")+COUNTIFS(F2:F4,"=-3",R2:R4,"&lt;&gt;TRUE")</f>
        <v>0</v>
      </c>
    </row>
    <row r="14" spans="1:21" x14ac:dyDescent="0.25">
      <c r="A14" s="4" t="s">
        <v>69</v>
      </c>
      <c r="F14">
        <f>COUNTIFS(G2:G4,"=-1")+COUNTIFS(G2:G4,"=-3")</f>
        <v>1</v>
      </c>
      <c r="H14" s="4" t="s">
        <v>69</v>
      </c>
      <c r="K14">
        <f>COUNTIFS(G2:G4,"=-1",S2:S4,"&lt;&gt;TRUE")+COUNTIFS(G2:G4,"=-3",S2:S4,"&lt;&gt;TRUE")</f>
        <v>1</v>
      </c>
    </row>
    <row r="15" spans="1:21" x14ac:dyDescent="0.25">
      <c r="A15" s="4" t="s">
        <v>70</v>
      </c>
      <c r="F15" s="8">
        <f>F9/F8</f>
        <v>1</v>
      </c>
      <c r="H15" s="4" t="s">
        <v>70</v>
      </c>
      <c r="K15" s="8">
        <f>K9/K8</f>
        <v>1</v>
      </c>
    </row>
    <row r="16" spans="1:21" x14ac:dyDescent="0.25">
      <c r="A16" s="4" t="s">
        <v>71</v>
      </c>
      <c r="F16" s="8">
        <f>F10/F8</f>
        <v>0.5</v>
      </c>
      <c r="H16" s="4" t="s">
        <v>72</v>
      </c>
      <c r="K16" s="8">
        <f>K10/K8</f>
        <v>0.5</v>
      </c>
    </row>
    <row r="17" spans="1:11" x14ac:dyDescent="0.25">
      <c r="A17" s="4" t="s">
        <v>73</v>
      </c>
      <c r="F17" s="8">
        <f>F9/(F9+F11)</f>
        <v>1</v>
      </c>
      <c r="H17" s="4" t="s">
        <v>73</v>
      </c>
      <c r="K17" s="8">
        <f>K9/(K9+K11)</f>
        <v>1</v>
      </c>
    </row>
    <row r="18" spans="1:11" x14ac:dyDescent="0.25">
      <c r="A18" s="4" t="s">
        <v>74</v>
      </c>
      <c r="F18" s="8">
        <f>F10/(F10+F12)</f>
        <v>1</v>
      </c>
      <c r="H18" s="4" t="s">
        <v>74</v>
      </c>
      <c r="K18" s="8">
        <f>K10/(K10+K12)</f>
        <v>1</v>
      </c>
    </row>
    <row r="21" spans="1:11" ht="15.75" x14ac:dyDescent="0.25">
      <c r="A21" s="3" t="s">
        <v>75</v>
      </c>
      <c r="H21" s="3" t="s">
        <v>76</v>
      </c>
    </row>
    <row r="22" spans="1:11" x14ac:dyDescent="0.25">
      <c r="A22" s="4" t="s">
        <v>63</v>
      </c>
      <c r="F22">
        <f>COUNTIFS(H2:H4,"&lt;&gt;*_FP",H2:H4,"&lt;&gt;",H2:H4,"&lt;&gt;no structure")</f>
        <v>2</v>
      </c>
      <c r="H22" s="4" t="s">
        <v>63</v>
      </c>
      <c r="K22">
        <f>COUNTIFS(H2:H4,"&lt;&gt;*_FP",H2:H4,"&lt;&gt;",H2:H4,"&lt;&gt;no structure",T2:T4,"&lt;&gt;TRUE")</f>
        <v>2</v>
      </c>
    </row>
    <row r="23" spans="1:11" x14ac:dyDescent="0.25">
      <c r="A23" s="4" t="s">
        <v>64</v>
      </c>
      <c r="F23">
        <f>COUNTIFS(K2:K4,"&gt;0")</f>
        <v>1</v>
      </c>
      <c r="H23" s="4" t="s">
        <v>64</v>
      </c>
      <c r="K23">
        <f>COUNTIFS(K2:K4,"&gt;0",T2:T4,"&lt;&gt;TRUE")</f>
        <v>1</v>
      </c>
    </row>
    <row r="24" spans="1:11" x14ac:dyDescent="0.25">
      <c r="A24" s="4" t="s">
        <v>65</v>
      </c>
      <c r="F24">
        <f>COUNTIFS(L2:L4,"&gt;0")</f>
        <v>1</v>
      </c>
      <c r="H24" s="4" t="s">
        <v>65</v>
      </c>
      <c r="K24">
        <f>COUNTIFS(L2:L4,"&gt;0",U2:U4,"&lt;&gt;TRUE")</f>
        <v>1</v>
      </c>
    </row>
    <row r="25" spans="1:11" x14ac:dyDescent="0.25">
      <c r="A25" s="4" t="s">
        <v>66</v>
      </c>
      <c r="F25">
        <f>COUNTIFS(K2:K4,"&lt;&gt;-1",K2:K4,"&lt;&gt;0",K2:K4,"&lt;2")</f>
        <v>1</v>
      </c>
      <c r="H25" s="4" t="s">
        <v>66</v>
      </c>
      <c r="K25">
        <f>COUNTIFS(K2:K4,"&lt;&gt;-1",K2:K4,"&lt;&gt;0",K2:K4,"&lt;2",T2:T4,"&lt;&gt;TRUE")</f>
        <v>1</v>
      </c>
    </row>
    <row r="26" spans="1:11" x14ac:dyDescent="0.25">
      <c r="A26" s="4" t="s">
        <v>67</v>
      </c>
      <c r="F26">
        <f>COUNTIFS(L2:L4,"&lt;&gt;-1",L2:L4,"&lt;&gt;0",L2:L4,"&lt;2")</f>
        <v>0</v>
      </c>
      <c r="H26" s="4" t="s">
        <v>67</v>
      </c>
      <c r="K26">
        <f>COUNTIFS(L2:L4,"&lt;&gt;-1",L2:L4,"&lt;&gt;0",L2:L4,"&lt;2",U2:U4,"&lt;&gt;TRUE")</f>
        <v>0</v>
      </c>
    </row>
    <row r="27" spans="1:11" x14ac:dyDescent="0.25">
      <c r="A27" s="4" t="s">
        <v>68</v>
      </c>
      <c r="F27">
        <f>COUNTIFS(K2:K4,"=-1")+COUNTIFS(K2:K4,"=-3")</f>
        <v>1</v>
      </c>
      <c r="H27" s="4" t="s">
        <v>68</v>
      </c>
      <c r="K27">
        <f>COUNTIFS(K2:K4,"=-1",T2:T4,"&lt;&gt;TRUE")+COUNTIFS(K2:K4,"=-3",T2:T4,"&lt;&gt;TRUE")</f>
        <v>1</v>
      </c>
    </row>
    <row r="28" spans="1:11" x14ac:dyDescent="0.25">
      <c r="A28" s="4" t="s">
        <v>69</v>
      </c>
      <c r="F28">
        <f>COUNTIFS(L2:L4,"=-1")+COUNTIFS(L2:L4,"=-3")</f>
        <v>1</v>
      </c>
      <c r="H28" s="4" t="s">
        <v>69</v>
      </c>
      <c r="K28">
        <f>COUNTIFS(L2:L4,"=-1",U2:U4,"&lt;&gt;TRUE")+COUNTIFS(L2:L4,"=-3",U2:U4,"&lt;&gt;TRUE")</f>
        <v>1</v>
      </c>
    </row>
    <row r="29" spans="1:11" x14ac:dyDescent="0.25">
      <c r="A29" s="4" t="s">
        <v>70</v>
      </c>
      <c r="F29" s="8">
        <f>F23/F22</f>
        <v>0.5</v>
      </c>
      <c r="H29" s="4" t="s">
        <v>70</v>
      </c>
      <c r="K29" s="8">
        <f>K23/K22</f>
        <v>0.5</v>
      </c>
    </row>
    <row r="30" spans="1:11" x14ac:dyDescent="0.25">
      <c r="A30" s="4" t="s">
        <v>71</v>
      </c>
      <c r="F30" s="8">
        <f>F24/F22</f>
        <v>0.5</v>
      </c>
      <c r="H30" s="4" t="s">
        <v>72</v>
      </c>
      <c r="K30" s="8">
        <f>K24/K22</f>
        <v>0.5</v>
      </c>
    </row>
    <row r="31" spans="1:11" x14ac:dyDescent="0.25">
      <c r="A31" s="4" t="s">
        <v>73</v>
      </c>
      <c r="F31" s="8">
        <f>F23/(F23+F25)</f>
        <v>0.5</v>
      </c>
      <c r="H31" s="4" t="s">
        <v>73</v>
      </c>
      <c r="K31" s="8">
        <f>K23/(K23+K25)</f>
        <v>0.5</v>
      </c>
    </row>
    <row r="32" spans="1:11" x14ac:dyDescent="0.25">
      <c r="A32" s="4" t="s">
        <v>74</v>
      </c>
      <c r="F32" s="8">
        <f>F24/(F24+F26)</f>
        <v>1</v>
      </c>
      <c r="H32" s="4" t="s">
        <v>74</v>
      </c>
      <c r="K32" s="8">
        <f>K24/(K24+K26)</f>
        <v>1</v>
      </c>
    </row>
    <row r="35" spans="1:1" ht="15.75" x14ac:dyDescent="0.25">
      <c r="A35" s="3" t="s">
        <v>77</v>
      </c>
    </row>
    <row r="36" spans="1:1" x14ac:dyDescent="0.25">
      <c r="A36" s="1" t="s">
        <v>78</v>
      </c>
    </row>
    <row r="37" spans="1:1" x14ac:dyDescent="0.25">
      <c r="A37" s="5" t="s">
        <v>79</v>
      </c>
    </row>
    <row r="39" spans="1:1" x14ac:dyDescent="0.25">
      <c r="A39" s="1" t="s">
        <v>80</v>
      </c>
    </row>
    <row r="40" spans="1:1" x14ac:dyDescent="0.25">
      <c r="A40" s="6" t="s">
        <v>81</v>
      </c>
    </row>
    <row r="41" spans="1:1" x14ac:dyDescent="0.25">
      <c r="A41" s="7" t="s">
        <v>82</v>
      </c>
    </row>
    <row r="42" spans="1:1" x14ac:dyDescent="0.25">
      <c r="A42" s="5" t="s">
        <v>83</v>
      </c>
    </row>
    <row r="44" spans="1:1" x14ac:dyDescent="0.25">
      <c r="A44" s="4" t="s">
        <v>84</v>
      </c>
    </row>
    <row r="45" spans="1:1" x14ac:dyDescent="0.25">
      <c r="A45" t="s">
        <v>85</v>
      </c>
    </row>
    <row r="46" spans="1:1" x14ac:dyDescent="0.25">
      <c r="A46" t="s">
        <v>86</v>
      </c>
    </row>
    <row r="47" spans="1:1" x14ac:dyDescent="0.25">
      <c r="A47" t="s">
        <v>87</v>
      </c>
    </row>
    <row r="48" spans="1:1" x14ac:dyDescent="0.25">
      <c r="A48" t="s">
        <v>88</v>
      </c>
    </row>
    <row r="49" spans="1:1" x14ac:dyDescent="0.25">
      <c r="A49" t="s">
        <v>89</v>
      </c>
    </row>
    <row r="50" spans="1:1" x14ac:dyDescent="0.25">
      <c r="A5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topLeftCell="A61" workbookViewId="0"/>
  </sheetViews>
  <sheetFormatPr baseColWidth="10" defaultColWidth="8.85546875" defaultRowHeight="15" x14ac:dyDescent="0.25"/>
  <cols>
    <col min="2" max="2" width="11" customWidth="1"/>
    <col min="4" max="5" width="13" customWidth="1"/>
    <col min="6" max="6" width="10" customWidth="1"/>
    <col min="7" max="7" width="9.140625" customWidth="1"/>
    <col min="8" max="8" width="13" customWidth="1"/>
    <col min="9" max="9" width="11" customWidth="1"/>
    <col min="10" max="10" width="12" customWidth="1"/>
    <col min="11" max="11" width="8.5703125" customWidth="1"/>
    <col min="12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3</v>
      </c>
      <c r="J1" s="14" t="s">
        <v>4</v>
      </c>
      <c r="K1" s="14" t="s">
        <v>5</v>
      </c>
      <c r="L1" s="14" t="s">
        <v>6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8</v>
      </c>
      <c r="U1" s="14" t="s">
        <v>9</v>
      </c>
    </row>
    <row r="2" spans="1:21" x14ac:dyDescent="0.25">
      <c r="A2" t="s">
        <v>111</v>
      </c>
      <c r="B2" s="1" t="s">
        <v>112</v>
      </c>
      <c r="C2" t="s">
        <v>113</v>
      </c>
      <c r="D2" s="1" t="s">
        <v>112</v>
      </c>
      <c r="E2" s="5" t="s">
        <v>22</v>
      </c>
      <c r="F2" s="1">
        <v>2</v>
      </c>
      <c r="G2" s="5">
        <v>-1</v>
      </c>
      <c r="H2" s="1" t="s">
        <v>114</v>
      </c>
      <c r="I2" s="1" t="s">
        <v>114</v>
      </c>
      <c r="J2" s="5" t="s">
        <v>22</v>
      </c>
      <c r="K2" s="1">
        <v>2</v>
      </c>
      <c r="L2" s="5">
        <v>-1</v>
      </c>
      <c r="M2" t="s">
        <v>115</v>
      </c>
      <c r="N2" t="s">
        <v>116</v>
      </c>
      <c r="O2" t="s">
        <v>17</v>
      </c>
    </row>
    <row r="3" spans="1:21" x14ac:dyDescent="0.25">
      <c r="A3" t="s">
        <v>111</v>
      </c>
      <c r="B3" s="1" t="s">
        <v>112</v>
      </c>
      <c r="C3" t="s">
        <v>117</v>
      </c>
      <c r="D3" s="1" t="s">
        <v>112</v>
      </c>
      <c r="E3" s="5" t="s">
        <v>22</v>
      </c>
      <c r="F3" s="1">
        <v>2</v>
      </c>
      <c r="G3" s="5">
        <v>-1</v>
      </c>
      <c r="H3" s="1" t="s">
        <v>114</v>
      </c>
      <c r="I3" s="1" t="s">
        <v>114</v>
      </c>
      <c r="J3" s="5" t="s">
        <v>22</v>
      </c>
      <c r="K3" s="1">
        <v>2</v>
      </c>
      <c r="L3" s="5">
        <v>-1</v>
      </c>
      <c r="M3" t="s">
        <v>115</v>
      </c>
      <c r="N3" t="s">
        <v>96</v>
      </c>
      <c r="O3" t="s">
        <v>17</v>
      </c>
      <c r="R3" t="b">
        <v>1</v>
      </c>
      <c r="S3" t="b">
        <v>1</v>
      </c>
      <c r="T3" t="b">
        <v>1</v>
      </c>
      <c r="U3" t="b">
        <v>1</v>
      </c>
    </row>
    <row r="4" spans="1:21" x14ac:dyDescent="0.25">
      <c r="H4" s="5" t="s">
        <v>118</v>
      </c>
      <c r="I4" s="5" t="s">
        <v>119</v>
      </c>
      <c r="J4" t="s">
        <v>17</v>
      </c>
      <c r="K4" s="5">
        <v>-2</v>
      </c>
      <c r="L4">
        <v>0</v>
      </c>
      <c r="M4" t="s">
        <v>17</v>
      </c>
      <c r="N4" t="s">
        <v>96</v>
      </c>
      <c r="O4" t="s">
        <v>17</v>
      </c>
      <c r="Q4" t="s">
        <v>309</v>
      </c>
    </row>
    <row r="5" spans="1:21" x14ac:dyDescent="0.25">
      <c r="A5" t="s">
        <v>111</v>
      </c>
      <c r="B5" s="1" t="s">
        <v>120</v>
      </c>
      <c r="C5" t="s">
        <v>113</v>
      </c>
      <c r="D5" t="s">
        <v>121</v>
      </c>
      <c r="E5" t="s">
        <v>22</v>
      </c>
      <c r="F5">
        <v>0</v>
      </c>
      <c r="G5">
        <v>0</v>
      </c>
      <c r="M5" t="s">
        <v>122</v>
      </c>
      <c r="N5" t="s">
        <v>123</v>
      </c>
      <c r="O5" t="s">
        <v>17</v>
      </c>
      <c r="Q5" t="s">
        <v>124</v>
      </c>
    </row>
    <row r="6" spans="1:21" x14ac:dyDescent="0.25">
      <c r="A6" t="s">
        <v>111</v>
      </c>
      <c r="B6" s="1" t="s">
        <v>125</v>
      </c>
      <c r="C6" t="s">
        <v>113</v>
      </c>
      <c r="D6" t="s">
        <v>126</v>
      </c>
      <c r="E6" t="s">
        <v>22</v>
      </c>
      <c r="F6">
        <v>0</v>
      </c>
      <c r="G6">
        <v>0</v>
      </c>
      <c r="M6" t="s">
        <v>127</v>
      </c>
      <c r="N6" t="s">
        <v>128</v>
      </c>
      <c r="O6" t="s">
        <v>17</v>
      </c>
      <c r="Q6" t="s">
        <v>124</v>
      </c>
    </row>
    <row r="7" spans="1:21" x14ac:dyDescent="0.25">
      <c r="A7" t="s">
        <v>111</v>
      </c>
      <c r="B7" s="1" t="s">
        <v>129</v>
      </c>
      <c r="C7" t="s">
        <v>113</v>
      </c>
      <c r="D7" t="s">
        <v>130</v>
      </c>
      <c r="E7" t="s">
        <v>22</v>
      </c>
      <c r="F7">
        <v>0</v>
      </c>
      <c r="G7">
        <v>0</v>
      </c>
      <c r="M7" t="s">
        <v>131</v>
      </c>
      <c r="N7" t="s">
        <v>132</v>
      </c>
      <c r="O7" t="s">
        <v>17</v>
      </c>
      <c r="Q7" t="s">
        <v>124</v>
      </c>
    </row>
    <row r="8" spans="1:21" x14ac:dyDescent="0.25">
      <c r="A8" t="s">
        <v>111</v>
      </c>
      <c r="B8" s="1" t="s">
        <v>133</v>
      </c>
      <c r="C8" t="s">
        <v>113</v>
      </c>
      <c r="D8" t="s">
        <v>134</v>
      </c>
      <c r="E8" t="s">
        <v>22</v>
      </c>
      <c r="F8">
        <v>0</v>
      </c>
      <c r="G8">
        <v>0</v>
      </c>
      <c r="M8" t="s">
        <v>135</v>
      </c>
      <c r="N8" t="s">
        <v>136</v>
      </c>
      <c r="O8" t="s">
        <v>17</v>
      </c>
      <c r="Q8" t="s">
        <v>124</v>
      </c>
    </row>
    <row r="9" spans="1:21" x14ac:dyDescent="0.25">
      <c r="A9" t="s">
        <v>111</v>
      </c>
      <c r="B9" s="1" t="s">
        <v>137</v>
      </c>
      <c r="C9" t="s">
        <v>113</v>
      </c>
      <c r="D9" s="1" t="s">
        <v>137</v>
      </c>
      <c r="E9" s="1" t="s">
        <v>137</v>
      </c>
      <c r="F9" s="1">
        <v>2</v>
      </c>
      <c r="G9" s="1">
        <v>2</v>
      </c>
      <c r="H9" s="1" t="s">
        <v>138</v>
      </c>
      <c r="I9" s="1" t="s">
        <v>138</v>
      </c>
      <c r="J9" s="1" t="s">
        <v>138</v>
      </c>
      <c r="K9" s="1">
        <v>2</v>
      </c>
      <c r="L9" s="1">
        <v>2</v>
      </c>
      <c r="M9" t="s">
        <v>139</v>
      </c>
      <c r="N9" t="s">
        <v>140</v>
      </c>
      <c r="O9" t="s">
        <v>141</v>
      </c>
      <c r="P9">
        <v>5.5</v>
      </c>
    </row>
    <row r="10" spans="1:21" x14ac:dyDescent="0.25">
      <c r="A10" t="s">
        <v>111</v>
      </c>
      <c r="B10" s="1" t="s">
        <v>142</v>
      </c>
      <c r="C10" t="s">
        <v>113</v>
      </c>
      <c r="D10" s="1" t="s">
        <v>142</v>
      </c>
      <c r="E10" s="1" t="s">
        <v>142</v>
      </c>
      <c r="F10" s="1">
        <v>2</v>
      </c>
      <c r="G10" s="1">
        <v>2</v>
      </c>
      <c r="H10" s="1" t="s">
        <v>143</v>
      </c>
      <c r="I10" s="1" t="s">
        <v>143</v>
      </c>
      <c r="J10" s="1" t="s">
        <v>143</v>
      </c>
      <c r="K10" s="1">
        <v>2</v>
      </c>
      <c r="L10" s="1">
        <v>2</v>
      </c>
      <c r="M10" t="s">
        <v>144</v>
      </c>
      <c r="N10" t="s">
        <v>145</v>
      </c>
      <c r="O10" t="s">
        <v>146</v>
      </c>
      <c r="P10">
        <v>8</v>
      </c>
    </row>
    <row r="11" spans="1:21" x14ac:dyDescent="0.25">
      <c r="A11" t="s">
        <v>111</v>
      </c>
      <c r="B11" s="1" t="s">
        <v>142</v>
      </c>
      <c r="C11" t="s">
        <v>117</v>
      </c>
      <c r="D11" s="1" t="s">
        <v>142</v>
      </c>
      <c r="E11" s="1" t="s">
        <v>142</v>
      </c>
      <c r="F11" s="1">
        <v>2</v>
      </c>
      <c r="G11" s="1">
        <v>2</v>
      </c>
      <c r="H11" s="1" t="s">
        <v>143</v>
      </c>
      <c r="I11" s="1" t="s">
        <v>143</v>
      </c>
      <c r="J11" s="1" t="s">
        <v>143</v>
      </c>
      <c r="K11" s="1">
        <v>2</v>
      </c>
      <c r="L11" s="1">
        <v>2</v>
      </c>
      <c r="M11" t="s">
        <v>144</v>
      </c>
      <c r="N11" t="s">
        <v>145</v>
      </c>
      <c r="O11" t="s">
        <v>147</v>
      </c>
      <c r="P11">
        <v>15.9</v>
      </c>
      <c r="R11" t="b">
        <v>1</v>
      </c>
      <c r="S11" t="b">
        <v>1</v>
      </c>
      <c r="T11" t="b">
        <v>1</v>
      </c>
      <c r="U11" t="b">
        <v>1</v>
      </c>
    </row>
    <row r="12" spans="1:21" x14ac:dyDescent="0.25">
      <c r="A12" t="s">
        <v>111</v>
      </c>
      <c r="B12" s="1" t="s">
        <v>148</v>
      </c>
      <c r="C12" t="s">
        <v>113</v>
      </c>
      <c r="D12" s="1" t="s">
        <v>148</v>
      </c>
      <c r="E12" s="1" t="s">
        <v>148</v>
      </c>
      <c r="F12" s="1">
        <v>2</v>
      </c>
      <c r="G12" s="1">
        <v>2</v>
      </c>
      <c r="H12" s="1" t="s">
        <v>149</v>
      </c>
      <c r="I12" s="1" t="s">
        <v>149</v>
      </c>
      <c r="J12" s="1" t="s">
        <v>149</v>
      </c>
      <c r="K12" s="1">
        <v>2</v>
      </c>
      <c r="L12" s="1">
        <v>2</v>
      </c>
      <c r="M12" t="s">
        <v>150</v>
      </c>
      <c r="N12" t="s">
        <v>106</v>
      </c>
      <c r="O12" t="s">
        <v>151</v>
      </c>
      <c r="P12">
        <v>4.0999999999999996</v>
      </c>
    </row>
    <row r="13" spans="1:21" x14ac:dyDescent="0.25">
      <c r="H13" s="1" t="s">
        <v>152</v>
      </c>
      <c r="I13" s="1" t="s">
        <v>153</v>
      </c>
      <c r="J13" s="5" t="s">
        <v>22</v>
      </c>
      <c r="K13" s="1">
        <v>2</v>
      </c>
      <c r="L13" s="5">
        <v>-1</v>
      </c>
      <c r="M13" t="s">
        <v>150</v>
      </c>
      <c r="N13" t="s">
        <v>106</v>
      </c>
      <c r="O13" t="s">
        <v>17</v>
      </c>
    </row>
    <row r="14" spans="1:21" x14ac:dyDescent="0.25">
      <c r="A14" t="s">
        <v>111</v>
      </c>
      <c r="B14" s="1" t="s">
        <v>154</v>
      </c>
      <c r="C14" t="s">
        <v>113</v>
      </c>
      <c r="D14" t="s">
        <v>155</v>
      </c>
      <c r="E14" t="s">
        <v>22</v>
      </c>
      <c r="F14">
        <v>0</v>
      </c>
      <c r="G14">
        <v>0</v>
      </c>
      <c r="M14" t="s">
        <v>59</v>
      </c>
      <c r="N14" t="s">
        <v>156</v>
      </c>
      <c r="O14" t="s">
        <v>17</v>
      </c>
      <c r="Q14" t="s">
        <v>124</v>
      </c>
    </row>
    <row r="15" spans="1:21" x14ac:dyDescent="0.25">
      <c r="A15" t="s">
        <v>111</v>
      </c>
      <c r="B15" s="1" t="s">
        <v>157</v>
      </c>
      <c r="C15" t="s">
        <v>113</v>
      </c>
      <c r="D15" t="s">
        <v>158</v>
      </c>
      <c r="E15" t="s">
        <v>22</v>
      </c>
      <c r="F15">
        <v>0</v>
      </c>
      <c r="G15">
        <v>0</v>
      </c>
      <c r="M15" t="s">
        <v>159</v>
      </c>
      <c r="N15" t="s">
        <v>160</v>
      </c>
      <c r="O15" t="s">
        <v>17</v>
      </c>
      <c r="Q15" t="s">
        <v>124</v>
      </c>
    </row>
    <row r="16" spans="1:21" x14ac:dyDescent="0.25">
      <c r="A16" t="s">
        <v>111</v>
      </c>
      <c r="B16" s="1" t="s">
        <v>161</v>
      </c>
      <c r="C16" t="s">
        <v>113</v>
      </c>
      <c r="D16" t="s">
        <v>162</v>
      </c>
      <c r="E16" t="s">
        <v>22</v>
      </c>
      <c r="F16">
        <v>0</v>
      </c>
      <c r="G16">
        <v>0</v>
      </c>
      <c r="M16" t="s">
        <v>59</v>
      </c>
      <c r="N16" t="s">
        <v>156</v>
      </c>
      <c r="O16" t="s">
        <v>17</v>
      </c>
      <c r="Q16" t="s">
        <v>124</v>
      </c>
    </row>
    <row r="17" spans="1:21" x14ac:dyDescent="0.25">
      <c r="A17" t="s">
        <v>111</v>
      </c>
      <c r="B17" s="5" t="s">
        <v>163</v>
      </c>
      <c r="C17" t="s">
        <v>117</v>
      </c>
      <c r="D17" s="5" t="s">
        <v>164</v>
      </c>
      <c r="E17" t="s">
        <v>22</v>
      </c>
      <c r="F17" s="5">
        <v>-2</v>
      </c>
      <c r="G17">
        <v>0</v>
      </c>
      <c r="H17" s="5" t="s">
        <v>165</v>
      </c>
      <c r="I17" s="5" t="s">
        <v>166</v>
      </c>
      <c r="J17" t="s">
        <v>17</v>
      </c>
      <c r="K17" s="5">
        <v>-2</v>
      </c>
      <c r="L17">
        <v>0</v>
      </c>
      <c r="M17" t="s">
        <v>17</v>
      </c>
      <c r="N17" t="s">
        <v>167</v>
      </c>
      <c r="O17" t="s">
        <v>17</v>
      </c>
      <c r="Q17" t="s">
        <v>310</v>
      </c>
    </row>
    <row r="18" spans="1:21" x14ac:dyDescent="0.25">
      <c r="A18" t="s">
        <v>111</v>
      </c>
      <c r="B18" s="1" t="s">
        <v>168</v>
      </c>
      <c r="C18" t="s">
        <v>113</v>
      </c>
      <c r="D18" s="1" t="s">
        <v>168</v>
      </c>
      <c r="E18" s="1" t="s">
        <v>168</v>
      </c>
      <c r="F18" s="1">
        <v>2</v>
      </c>
      <c r="G18" s="1">
        <v>2</v>
      </c>
      <c r="H18" s="1" t="s">
        <v>169</v>
      </c>
      <c r="I18" s="1" t="s">
        <v>169</v>
      </c>
      <c r="J18" s="1" t="s">
        <v>169</v>
      </c>
      <c r="K18" s="1">
        <v>2</v>
      </c>
      <c r="L18" s="1">
        <v>2</v>
      </c>
      <c r="M18" t="s">
        <v>170</v>
      </c>
      <c r="N18" t="s">
        <v>171</v>
      </c>
      <c r="O18" t="s">
        <v>172</v>
      </c>
      <c r="P18">
        <v>5.5</v>
      </c>
    </row>
    <row r="19" spans="1:21" x14ac:dyDescent="0.25">
      <c r="A19" t="s">
        <v>111</v>
      </c>
      <c r="B19" s="1" t="s">
        <v>168</v>
      </c>
      <c r="C19" t="s">
        <v>117</v>
      </c>
      <c r="D19" s="1" t="s">
        <v>168</v>
      </c>
      <c r="E19" s="5" t="s">
        <v>22</v>
      </c>
      <c r="F19" s="1">
        <v>2</v>
      </c>
      <c r="G19" s="5">
        <v>-1</v>
      </c>
      <c r="H19" s="1" t="s">
        <v>169</v>
      </c>
      <c r="I19" s="1" t="s">
        <v>173</v>
      </c>
      <c r="J19" s="5" t="s">
        <v>22</v>
      </c>
      <c r="K19" s="1">
        <v>2</v>
      </c>
      <c r="L19" s="5">
        <v>-1</v>
      </c>
      <c r="M19" t="s">
        <v>170</v>
      </c>
      <c r="N19" t="s">
        <v>171</v>
      </c>
      <c r="O19" t="s">
        <v>17</v>
      </c>
      <c r="R19" t="b">
        <v>1</v>
      </c>
      <c r="S19" t="b">
        <v>1</v>
      </c>
      <c r="T19" t="b">
        <v>1</v>
      </c>
      <c r="U19" t="b">
        <v>1</v>
      </c>
    </row>
    <row r="20" spans="1:21" x14ac:dyDescent="0.25">
      <c r="A20" t="s">
        <v>111</v>
      </c>
      <c r="B20" s="1" t="s">
        <v>26</v>
      </c>
      <c r="C20" t="s">
        <v>113</v>
      </c>
      <c r="D20" s="1" t="s">
        <v>26</v>
      </c>
      <c r="E20" s="1" t="s">
        <v>26</v>
      </c>
      <c r="F20" s="1">
        <v>2</v>
      </c>
      <c r="G20" s="1">
        <v>2</v>
      </c>
      <c r="H20" s="1" t="s">
        <v>174</v>
      </c>
      <c r="I20" s="1" t="s">
        <v>174</v>
      </c>
      <c r="J20" s="1" t="s">
        <v>174</v>
      </c>
      <c r="K20" s="1">
        <v>2</v>
      </c>
      <c r="L20" s="1">
        <v>2</v>
      </c>
      <c r="M20" t="s">
        <v>131</v>
      </c>
      <c r="N20" t="s">
        <v>175</v>
      </c>
      <c r="O20" t="s">
        <v>176</v>
      </c>
      <c r="P20">
        <v>7.8</v>
      </c>
    </row>
    <row r="21" spans="1:21" x14ac:dyDescent="0.25">
      <c r="A21" t="s">
        <v>111</v>
      </c>
      <c r="B21" s="1" t="s">
        <v>26</v>
      </c>
      <c r="C21" t="s">
        <v>117</v>
      </c>
      <c r="D21" s="1" t="s">
        <v>26</v>
      </c>
      <c r="E21" s="5" t="s">
        <v>22</v>
      </c>
      <c r="F21" s="1">
        <v>2</v>
      </c>
      <c r="G21" s="5">
        <v>-1</v>
      </c>
      <c r="H21" s="1" t="s">
        <v>174</v>
      </c>
      <c r="I21" s="1" t="s">
        <v>174</v>
      </c>
      <c r="J21" s="5" t="s">
        <v>22</v>
      </c>
      <c r="K21" s="1">
        <v>2</v>
      </c>
      <c r="L21" s="5">
        <v>-1</v>
      </c>
      <c r="M21" t="s">
        <v>131</v>
      </c>
      <c r="N21" t="s">
        <v>175</v>
      </c>
      <c r="O21" t="s">
        <v>17</v>
      </c>
      <c r="R21" t="b">
        <v>1</v>
      </c>
      <c r="S21" t="b">
        <v>1</v>
      </c>
      <c r="T21" t="b">
        <v>1</v>
      </c>
      <c r="U21" t="b">
        <v>1</v>
      </c>
    </row>
    <row r="22" spans="1:21" x14ac:dyDescent="0.25">
      <c r="A22" t="s">
        <v>111</v>
      </c>
      <c r="B22" s="1" t="s">
        <v>30</v>
      </c>
      <c r="C22" t="s">
        <v>113</v>
      </c>
      <c r="D22" s="1" t="s">
        <v>30</v>
      </c>
      <c r="E22" s="1" t="s">
        <v>30</v>
      </c>
      <c r="F22" s="1">
        <v>2</v>
      </c>
      <c r="G22" s="1">
        <v>2</v>
      </c>
      <c r="H22" s="1" t="s">
        <v>177</v>
      </c>
      <c r="I22" s="1" t="s">
        <v>177</v>
      </c>
      <c r="J22" s="5" t="s">
        <v>22</v>
      </c>
      <c r="K22" s="1">
        <v>2</v>
      </c>
      <c r="L22" s="5">
        <v>-1</v>
      </c>
      <c r="M22" t="s">
        <v>178</v>
      </c>
      <c r="N22" t="s">
        <v>179</v>
      </c>
      <c r="O22" t="s">
        <v>17</v>
      </c>
    </row>
    <row r="23" spans="1:21" x14ac:dyDescent="0.25">
      <c r="H23" s="1" t="s">
        <v>31</v>
      </c>
      <c r="I23" s="1" t="s">
        <v>31</v>
      </c>
      <c r="J23" s="1" t="s">
        <v>31</v>
      </c>
      <c r="K23" s="1">
        <v>2</v>
      </c>
      <c r="L23" s="1">
        <v>2</v>
      </c>
      <c r="M23" t="s">
        <v>178</v>
      </c>
      <c r="N23" t="s">
        <v>179</v>
      </c>
      <c r="O23" t="s">
        <v>180</v>
      </c>
      <c r="P23">
        <v>1</v>
      </c>
    </row>
    <row r="24" spans="1:21" x14ac:dyDescent="0.25">
      <c r="A24" t="s">
        <v>111</v>
      </c>
      <c r="B24" s="1" t="s">
        <v>30</v>
      </c>
      <c r="C24" t="s">
        <v>117</v>
      </c>
      <c r="D24" s="1" t="s">
        <v>30</v>
      </c>
      <c r="E24" s="5" t="s">
        <v>22</v>
      </c>
      <c r="F24" s="1">
        <v>2</v>
      </c>
      <c r="G24" s="5">
        <v>-1</v>
      </c>
      <c r="H24" s="1" t="s">
        <v>177</v>
      </c>
      <c r="I24" s="1" t="s">
        <v>177</v>
      </c>
      <c r="J24" s="5" t="s">
        <v>22</v>
      </c>
      <c r="K24" s="1">
        <v>2</v>
      </c>
      <c r="L24" s="5">
        <v>-1</v>
      </c>
      <c r="M24" t="s">
        <v>178</v>
      </c>
      <c r="N24" t="s">
        <v>181</v>
      </c>
      <c r="O24" t="s">
        <v>17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H25" s="1" t="s">
        <v>31</v>
      </c>
      <c r="I25" s="1" t="s">
        <v>31</v>
      </c>
      <c r="J25" s="5" t="s">
        <v>22</v>
      </c>
      <c r="K25" s="1">
        <v>2</v>
      </c>
      <c r="L25" s="5">
        <v>-1</v>
      </c>
      <c r="M25" t="s">
        <v>178</v>
      </c>
      <c r="N25" t="s">
        <v>181</v>
      </c>
      <c r="O25" t="s">
        <v>17</v>
      </c>
      <c r="T25" t="b">
        <v>1</v>
      </c>
      <c r="U25" t="b">
        <v>1</v>
      </c>
    </row>
    <row r="26" spans="1:21" x14ac:dyDescent="0.25">
      <c r="A26" t="s">
        <v>111</v>
      </c>
      <c r="B26" s="1" t="s">
        <v>34</v>
      </c>
      <c r="C26" t="s">
        <v>113</v>
      </c>
      <c r="D26" s="1" t="s">
        <v>34</v>
      </c>
      <c r="E26" s="1" t="s">
        <v>34</v>
      </c>
      <c r="F26" s="1">
        <v>2</v>
      </c>
      <c r="G26" s="1">
        <v>2</v>
      </c>
      <c r="H26" s="1" t="s">
        <v>35</v>
      </c>
      <c r="I26" s="1" t="s">
        <v>35</v>
      </c>
      <c r="J26" s="1" t="s">
        <v>35</v>
      </c>
      <c r="K26" s="1">
        <v>2</v>
      </c>
      <c r="L26" s="1">
        <v>2</v>
      </c>
      <c r="M26" t="s">
        <v>122</v>
      </c>
      <c r="N26" t="s">
        <v>182</v>
      </c>
      <c r="O26" t="s">
        <v>183</v>
      </c>
      <c r="P26">
        <v>14.9</v>
      </c>
    </row>
    <row r="27" spans="1:21" x14ac:dyDescent="0.25">
      <c r="A27" t="s">
        <v>111</v>
      </c>
      <c r="B27" s="1" t="s">
        <v>34</v>
      </c>
      <c r="C27" t="s">
        <v>117</v>
      </c>
      <c r="D27" s="1" t="s">
        <v>34</v>
      </c>
      <c r="E27" s="1" t="s">
        <v>34</v>
      </c>
      <c r="F27" s="1">
        <v>2</v>
      </c>
      <c r="G27" s="1">
        <v>2</v>
      </c>
      <c r="H27" s="1" t="s">
        <v>35</v>
      </c>
      <c r="I27" s="1" t="s">
        <v>35</v>
      </c>
      <c r="J27" s="1" t="s">
        <v>35</v>
      </c>
      <c r="K27" s="1">
        <v>2</v>
      </c>
      <c r="L27" s="1">
        <v>2</v>
      </c>
      <c r="M27" t="s">
        <v>122</v>
      </c>
      <c r="N27" t="s">
        <v>182</v>
      </c>
      <c r="O27" t="s">
        <v>184</v>
      </c>
      <c r="P27">
        <v>31.7</v>
      </c>
      <c r="R27" t="b">
        <v>1</v>
      </c>
      <c r="S27" t="b">
        <v>1</v>
      </c>
      <c r="T27" t="b">
        <v>1</v>
      </c>
      <c r="U27" t="b">
        <v>1</v>
      </c>
    </row>
    <row r="28" spans="1:21" x14ac:dyDescent="0.25">
      <c r="A28" t="s">
        <v>111</v>
      </c>
      <c r="B28" s="1" t="s">
        <v>185</v>
      </c>
      <c r="C28" t="s">
        <v>113</v>
      </c>
      <c r="D28" t="s">
        <v>186</v>
      </c>
      <c r="E28" t="s">
        <v>22</v>
      </c>
      <c r="F28">
        <v>0</v>
      </c>
      <c r="G28">
        <v>0</v>
      </c>
      <c r="M28" t="s">
        <v>187</v>
      </c>
      <c r="N28" t="s">
        <v>188</v>
      </c>
      <c r="O28" t="s">
        <v>17</v>
      </c>
      <c r="Q28" t="s">
        <v>124</v>
      </c>
    </row>
    <row r="29" spans="1:21" x14ac:dyDescent="0.25">
      <c r="A29" t="s">
        <v>111</v>
      </c>
      <c r="B29" s="1" t="s">
        <v>185</v>
      </c>
      <c r="C29" t="s">
        <v>117</v>
      </c>
      <c r="D29" t="s">
        <v>186</v>
      </c>
      <c r="E29" t="s">
        <v>22</v>
      </c>
      <c r="F29">
        <v>0</v>
      </c>
      <c r="G29">
        <v>0</v>
      </c>
      <c r="M29" t="s">
        <v>187</v>
      </c>
      <c r="N29" t="s">
        <v>189</v>
      </c>
      <c r="O29" t="s">
        <v>17</v>
      </c>
      <c r="Q29" t="s">
        <v>124</v>
      </c>
      <c r="R29" t="b">
        <v>1</v>
      </c>
      <c r="S29" t="b">
        <v>1</v>
      </c>
    </row>
    <row r="30" spans="1:21" x14ac:dyDescent="0.25">
      <c r="A30" t="s">
        <v>111</v>
      </c>
      <c r="B30" s="1" t="s">
        <v>190</v>
      </c>
      <c r="C30" t="s">
        <v>113</v>
      </c>
      <c r="D30" t="s">
        <v>41</v>
      </c>
      <c r="E30" t="s">
        <v>22</v>
      </c>
      <c r="F30">
        <v>0</v>
      </c>
      <c r="G30">
        <v>0</v>
      </c>
      <c r="M30" t="s">
        <v>191</v>
      </c>
      <c r="N30" t="s">
        <v>192</v>
      </c>
      <c r="O30" t="s">
        <v>17</v>
      </c>
      <c r="Q30" t="s">
        <v>124</v>
      </c>
    </row>
    <row r="31" spans="1:21" x14ac:dyDescent="0.25">
      <c r="A31" t="s">
        <v>111</v>
      </c>
      <c r="B31" s="1" t="s">
        <v>193</v>
      </c>
      <c r="C31" t="s">
        <v>113</v>
      </c>
      <c r="D31" s="5" t="s">
        <v>22</v>
      </c>
      <c r="E31" s="5" t="s">
        <v>22</v>
      </c>
      <c r="F31" s="5">
        <v>-1</v>
      </c>
      <c r="G31" s="5">
        <v>-1</v>
      </c>
      <c r="H31" s="9" t="s">
        <v>311</v>
      </c>
      <c r="I31" s="10" t="s">
        <v>22</v>
      </c>
      <c r="J31" s="10" t="s">
        <v>22</v>
      </c>
      <c r="K31" s="10">
        <v>-1</v>
      </c>
      <c r="L31" s="10">
        <v>-1</v>
      </c>
      <c r="M31" t="s">
        <v>194</v>
      </c>
      <c r="N31" t="s">
        <v>17</v>
      </c>
    </row>
    <row r="32" spans="1:21" x14ac:dyDescent="0.25">
      <c r="A32" t="s">
        <v>111</v>
      </c>
      <c r="B32" s="1" t="s">
        <v>45</v>
      </c>
      <c r="C32" t="s">
        <v>113</v>
      </c>
      <c r="D32" s="1" t="s">
        <v>45</v>
      </c>
      <c r="E32" s="5" t="s">
        <v>22</v>
      </c>
      <c r="F32" s="1">
        <v>2</v>
      </c>
      <c r="G32" s="5">
        <v>-1</v>
      </c>
      <c r="H32" s="1" t="s">
        <v>195</v>
      </c>
      <c r="I32" s="1" t="s">
        <v>195</v>
      </c>
      <c r="J32" s="5" t="s">
        <v>22</v>
      </c>
      <c r="K32" s="1">
        <v>2</v>
      </c>
      <c r="L32" s="5">
        <v>-1</v>
      </c>
      <c r="M32" t="s">
        <v>196</v>
      </c>
      <c r="N32" t="s">
        <v>197</v>
      </c>
      <c r="O32" t="s">
        <v>17</v>
      </c>
    </row>
    <row r="33" spans="1:21" x14ac:dyDescent="0.25">
      <c r="A33" t="s">
        <v>111</v>
      </c>
      <c r="B33" s="1" t="s">
        <v>45</v>
      </c>
      <c r="C33" t="s">
        <v>117</v>
      </c>
      <c r="D33" s="1" t="s">
        <v>45</v>
      </c>
      <c r="E33" s="5" t="s">
        <v>22</v>
      </c>
      <c r="F33" s="1">
        <v>2</v>
      </c>
      <c r="G33" s="5">
        <v>-1</v>
      </c>
      <c r="H33" s="1" t="s">
        <v>195</v>
      </c>
      <c r="I33" s="1" t="s">
        <v>195</v>
      </c>
      <c r="J33" s="5" t="s">
        <v>22</v>
      </c>
      <c r="K33" s="1">
        <v>2</v>
      </c>
      <c r="L33" s="5">
        <v>-1</v>
      </c>
      <c r="M33" t="s">
        <v>196</v>
      </c>
      <c r="N33" t="s">
        <v>197</v>
      </c>
      <c r="O33" t="s">
        <v>17</v>
      </c>
      <c r="R33" t="b">
        <v>1</v>
      </c>
      <c r="S33" t="b">
        <v>1</v>
      </c>
      <c r="T33" t="b">
        <v>1</v>
      </c>
      <c r="U33" t="b">
        <v>1</v>
      </c>
    </row>
    <row r="34" spans="1:21" x14ac:dyDescent="0.25">
      <c r="A34" t="s">
        <v>111</v>
      </c>
      <c r="B34" s="1" t="s">
        <v>47</v>
      </c>
      <c r="C34" t="s">
        <v>113</v>
      </c>
      <c r="D34" s="1" t="s">
        <v>47</v>
      </c>
      <c r="E34" s="1" t="s">
        <v>47</v>
      </c>
      <c r="F34" s="1">
        <v>2</v>
      </c>
      <c r="G34" s="1">
        <v>2</v>
      </c>
      <c r="H34" s="1" t="s">
        <v>48</v>
      </c>
      <c r="I34" s="1" t="s">
        <v>48</v>
      </c>
      <c r="J34" s="1" t="s">
        <v>48</v>
      </c>
      <c r="K34" s="1">
        <v>2</v>
      </c>
      <c r="L34" s="1">
        <v>2</v>
      </c>
      <c r="M34" t="s">
        <v>198</v>
      </c>
      <c r="N34" t="s">
        <v>199</v>
      </c>
      <c r="O34" t="s">
        <v>200</v>
      </c>
      <c r="P34">
        <v>15</v>
      </c>
    </row>
    <row r="35" spans="1:21" x14ac:dyDescent="0.25">
      <c r="A35" t="s">
        <v>111</v>
      </c>
      <c r="B35" s="1" t="s">
        <v>47</v>
      </c>
      <c r="C35" t="s">
        <v>117</v>
      </c>
      <c r="D35" s="1" t="s">
        <v>47</v>
      </c>
      <c r="E35" s="1" t="s">
        <v>47</v>
      </c>
      <c r="F35" s="1">
        <v>2</v>
      </c>
      <c r="G35" s="1">
        <v>2</v>
      </c>
      <c r="H35" s="1" t="s">
        <v>48</v>
      </c>
      <c r="I35" s="1" t="s">
        <v>48</v>
      </c>
      <c r="J35" s="1" t="s">
        <v>48</v>
      </c>
      <c r="K35" s="1">
        <v>2</v>
      </c>
      <c r="L35" s="1">
        <v>2</v>
      </c>
      <c r="M35" t="s">
        <v>198</v>
      </c>
      <c r="N35" t="s">
        <v>199</v>
      </c>
      <c r="O35" t="s">
        <v>201</v>
      </c>
      <c r="P35">
        <v>32.5</v>
      </c>
      <c r="R35" t="b">
        <v>1</v>
      </c>
      <c r="S35" t="b">
        <v>1</v>
      </c>
      <c r="T35" t="b">
        <v>1</v>
      </c>
      <c r="U35" t="b">
        <v>1</v>
      </c>
    </row>
    <row r="36" spans="1:21" x14ac:dyDescent="0.25">
      <c r="A36" t="s">
        <v>111</v>
      </c>
      <c r="B36" s="1" t="s">
        <v>51</v>
      </c>
      <c r="C36" t="s">
        <v>113</v>
      </c>
      <c r="D36" s="1" t="s">
        <v>51</v>
      </c>
      <c r="E36" s="1" t="s">
        <v>51</v>
      </c>
      <c r="F36" s="1">
        <v>2</v>
      </c>
      <c r="G36" s="1">
        <v>2</v>
      </c>
      <c r="H36" s="1" t="s">
        <v>52</v>
      </c>
      <c r="I36" s="1" t="s">
        <v>52</v>
      </c>
      <c r="J36" s="1" t="s">
        <v>52</v>
      </c>
      <c r="K36" s="1">
        <v>2</v>
      </c>
      <c r="L36" s="1">
        <v>2</v>
      </c>
      <c r="M36" t="s">
        <v>202</v>
      </c>
      <c r="N36" t="s">
        <v>203</v>
      </c>
      <c r="O36" t="s">
        <v>204</v>
      </c>
      <c r="P36">
        <v>1.9</v>
      </c>
    </row>
    <row r="37" spans="1:21" x14ac:dyDescent="0.25">
      <c r="A37" t="s">
        <v>111</v>
      </c>
      <c r="B37" s="1" t="s">
        <v>51</v>
      </c>
      <c r="C37" t="s">
        <v>117</v>
      </c>
      <c r="D37" s="5" t="s">
        <v>22</v>
      </c>
      <c r="E37" s="5" t="s">
        <v>22</v>
      </c>
      <c r="F37" s="5">
        <v>-1</v>
      </c>
      <c r="G37" s="5">
        <v>-1</v>
      </c>
      <c r="H37" s="9" t="s">
        <v>52</v>
      </c>
      <c r="I37" s="10" t="s">
        <v>22</v>
      </c>
      <c r="J37" s="10" t="s">
        <v>22</v>
      </c>
      <c r="K37" s="10">
        <v>-1</v>
      </c>
      <c r="L37" s="10">
        <v>-1</v>
      </c>
      <c r="M37" t="s">
        <v>202</v>
      </c>
      <c r="N37" t="s">
        <v>17</v>
      </c>
      <c r="O37" t="s">
        <v>313</v>
      </c>
      <c r="Q37" t="s">
        <v>312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A38" t="s">
        <v>111</v>
      </c>
      <c r="B38" s="1" t="s">
        <v>205</v>
      </c>
      <c r="C38" t="s">
        <v>113</v>
      </c>
      <c r="D38" s="1" t="s">
        <v>205</v>
      </c>
      <c r="E38" s="1" t="s">
        <v>205</v>
      </c>
      <c r="F38" s="1">
        <v>2</v>
      </c>
      <c r="G38" s="1">
        <v>2</v>
      </c>
      <c r="H38" s="1" t="s">
        <v>206</v>
      </c>
      <c r="I38" s="1" t="s">
        <v>206</v>
      </c>
      <c r="J38" s="1" t="s">
        <v>207</v>
      </c>
      <c r="K38" s="1">
        <v>2</v>
      </c>
      <c r="L38" s="1">
        <v>2</v>
      </c>
      <c r="M38" t="s">
        <v>208</v>
      </c>
      <c r="N38" t="s">
        <v>209</v>
      </c>
      <c r="O38" t="s">
        <v>210</v>
      </c>
      <c r="P38">
        <v>32.1</v>
      </c>
    </row>
    <row r="39" spans="1:21" x14ac:dyDescent="0.25">
      <c r="H39" s="1" t="s">
        <v>211</v>
      </c>
      <c r="I39" s="1" t="s">
        <v>211</v>
      </c>
      <c r="J39" s="5" t="s">
        <v>22</v>
      </c>
      <c r="K39" s="1">
        <v>2</v>
      </c>
      <c r="L39" s="5">
        <v>-1</v>
      </c>
      <c r="M39" t="s">
        <v>208</v>
      </c>
      <c r="N39" t="s">
        <v>209</v>
      </c>
      <c r="O39" t="s">
        <v>17</v>
      </c>
    </row>
    <row r="40" spans="1:21" x14ac:dyDescent="0.25">
      <c r="A40" t="s">
        <v>111</v>
      </c>
      <c r="B40" s="1" t="s">
        <v>205</v>
      </c>
      <c r="C40" t="s">
        <v>117</v>
      </c>
      <c r="D40" s="1" t="s">
        <v>205</v>
      </c>
      <c r="E40" s="5" t="s">
        <v>22</v>
      </c>
      <c r="F40" s="1">
        <v>2</v>
      </c>
      <c r="G40" s="5">
        <v>-1</v>
      </c>
      <c r="H40" s="1" t="s">
        <v>206</v>
      </c>
      <c r="I40" s="1" t="s">
        <v>212</v>
      </c>
      <c r="J40" s="5" t="s">
        <v>22</v>
      </c>
      <c r="K40" s="1">
        <v>2</v>
      </c>
      <c r="L40" s="5">
        <v>-1</v>
      </c>
      <c r="M40" t="s">
        <v>208</v>
      </c>
      <c r="N40" t="s">
        <v>213</v>
      </c>
      <c r="O40" t="s">
        <v>17</v>
      </c>
      <c r="R40" t="b">
        <v>1</v>
      </c>
      <c r="S40" t="b">
        <v>1</v>
      </c>
      <c r="T40" t="b">
        <v>1</v>
      </c>
      <c r="U40" t="b">
        <v>1</v>
      </c>
    </row>
    <row r="41" spans="1:21" x14ac:dyDescent="0.25">
      <c r="A41" t="s">
        <v>111</v>
      </c>
      <c r="B41" s="1" t="s">
        <v>214</v>
      </c>
      <c r="C41" t="s">
        <v>113</v>
      </c>
      <c r="D41" t="s">
        <v>215</v>
      </c>
      <c r="E41" t="s">
        <v>22</v>
      </c>
      <c r="F41">
        <v>0</v>
      </c>
      <c r="G41">
        <v>0</v>
      </c>
      <c r="M41" t="s">
        <v>59</v>
      </c>
      <c r="N41" t="s">
        <v>156</v>
      </c>
      <c r="O41" t="s">
        <v>17</v>
      </c>
      <c r="Q41" t="s">
        <v>124</v>
      </c>
    </row>
    <row r="42" spans="1:21" x14ac:dyDescent="0.25">
      <c r="A42" t="s">
        <v>111</v>
      </c>
      <c r="B42" s="1" t="s">
        <v>216</v>
      </c>
      <c r="C42" t="s">
        <v>113</v>
      </c>
      <c r="D42" t="s">
        <v>217</v>
      </c>
      <c r="E42" t="s">
        <v>22</v>
      </c>
      <c r="F42">
        <v>0</v>
      </c>
      <c r="G42">
        <v>0</v>
      </c>
      <c r="M42" t="s">
        <v>196</v>
      </c>
      <c r="N42" t="s">
        <v>218</v>
      </c>
      <c r="O42" t="s">
        <v>17</v>
      </c>
      <c r="Q42" t="s">
        <v>124</v>
      </c>
    </row>
    <row r="43" spans="1:21" x14ac:dyDescent="0.25">
      <c r="A43" t="s">
        <v>111</v>
      </c>
      <c r="B43" s="1" t="s">
        <v>219</v>
      </c>
      <c r="C43" t="s">
        <v>113</v>
      </c>
      <c r="D43" t="s">
        <v>220</v>
      </c>
      <c r="E43" t="s">
        <v>22</v>
      </c>
      <c r="F43">
        <v>0</v>
      </c>
      <c r="G43">
        <v>0</v>
      </c>
      <c r="M43" t="s">
        <v>202</v>
      </c>
      <c r="N43" t="s">
        <v>123</v>
      </c>
      <c r="O43" t="s">
        <v>17</v>
      </c>
      <c r="Q43" t="s">
        <v>124</v>
      </c>
    </row>
    <row r="44" spans="1:21" x14ac:dyDescent="0.25">
      <c r="A44" t="s">
        <v>111</v>
      </c>
      <c r="B44" s="1" t="s">
        <v>221</v>
      </c>
      <c r="C44" t="s">
        <v>113</v>
      </c>
      <c r="D44" t="s">
        <v>222</v>
      </c>
      <c r="E44" t="s">
        <v>22</v>
      </c>
      <c r="F44">
        <v>0</v>
      </c>
      <c r="G44">
        <v>0</v>
      </c>
      <c r="M44" t="s">
        <v>135</v>
      </c>
      <c r="N44" t="s">
        <v>188</v>
      </c>
      <c r="O44" t="s">
        <v>17</v>
      </c>
      <c r="Q44" t="s">
        <v>124</v>
      </c>
    </row>
    <row r="45" spans="1:21" x14ac:dyDescent="0.25">
      <c r="A45" t="s">
        <v>111</v>
      </c>
      <c r="B45" s="1" t="s">
        <v>221</v>
      </c>
      <c r="C45" t="s">
        <v>117</v>
      </c>
      <c r="D45" t="s">
        <v>222</v>
      </c>
      <c r="E45" t="s">
        <v>22</v>
      </c>
      <c r="F45">
        <v>0</v>
      </c>
      <c r="G45">
        <v>0</v>
      </c>
      <c r="M45" t="s">
        <v>135</v>
      </c>
      <c r="N45" t="s">
        <v>223</v>
      </c>
      <c r="O45" t="s">
        <v>17</v>
      </c>
      <c r="Q45" t="s">
        <v>124</v>
      </c>
      <c r="R45" t="b">
        <v>1</v>
      </c>
      <c r="S45" t="b">
        <v>1</v>
      </c>
    </row>
    <row r="46" spans="1:21" x14ac:dyDescent="0.25">
      <c r="A46" t="s">
        <v>111</v>
      </c>
      <c r="B46" s="1" t="s">
        <v>224</v>
      </c>
      <c r="C46" t="s">
        <v>113</v>
      </c>
      <c r="D46" t="s">
        <v>225</v>
      </c>
      <c r="E46" t="s">
        <v>22</v>
      </c>
      <c r="F46">
        <v>0</v>
      </c>
      <c r="G46">
        <v>0</v>
      </c>
      <c r="M46" t="s">
        <v>226</v>
      </c>
      <c r="N46" t="s">
        <v>227</v>
      </c>
      <c r="O46" t="s">
        <v>17</v>
      </c>
      <c r="Q46" t="s">
        <v>124</v>
      </c>
    </row>
    <row r="47" spans="1:21" x14ac:dyDescent="0.25">
      <c r="A47" t="s">
        <v>111</v>
      </c>
      <c r="B47" s="1" t="s">
        <v>224</v>
      </c>
      <c r="C47" t="s">
        <v>117</v>
      </c>
      <c r="D47" t="s">
        <v>225</v>
      </c>
      <c r="E47" t="s">
        <v>22</v>
      </c>
      <c r="F47">
        <v>0</v>
      </c>
      <c r="G47">
        <v>0</v>
      </c>
      <c r="M47" t="s">
        <v>226</v>
      </c>
      <c r="N47" t="s">
        <v>228</v>
      </c>
      <c r="O47" t="s">
        <v>17</v>
      </c>
      <c r="Q47" t="s">
        <v>124</v>
      </c>
      <c r="R47" t="b">
        <v>1</v>
      </c>
      <c r="S47" t="b">
        <v>1</v>
      </c>
    </row>
    <row r="48" spans="1:21" x14ac:dyDescent="0.25">
      <c r="A48" t="s">
        <v>111</v>
      </c>
      <c r="B48" s="1" t="s">
        <v>57</v>
      </c>
      <c r="C48" t="s">
        <v>113</v>
      </c>
      <c r="D48" s="1" t="s">
        <v>57</v>
      </c>
      <c r="E48" s="1" t="s">
        <v>57</v>
      </c>
      <c r="F48" s="1">
        <v>2</v>
      </c>
      <c r="G48" s="1">
        <v>2</v>
      </c>
      <c r="H48" s="1" t="s">
        <v>58</v>
      </c>
      <c r="I48" s="1" t="s">
        <v>229</v>
      </c>
      <c r="J48" s="1" t="s">
        <v>230</v>
      </c>
      <c r="K48" s="1">
        <v>2</v>
      </c>
      <c r="L48" s="1">
        <v>2</v>
      </c>
      <c r="M48" t="s">
        <v>159</v>
      </c>
      <c r="N48" t="s">
        <v>96</v>
      </c>
      <c r="O48" t="s">
        <v>231</v>
      </c>
      <c r="P48">
        <v>41.5</v>
      </c>
    </row>
    <row r="49" spans="1:21" x14ac:dyDescent="0.25">
      <c r="B49" s="1"/>
      <c r="D49" s="1"/>
      <c r="E49" s="1"/>
      <c r="F49" s="1"/>
      <c r="G49" s="1"/>
      <c r="H49" s="9" t="s">
        <v>314</v>
      </c>
      <c r="I49" s="10" t="s">
        <v>22</v>
      </c>
      <c r="J49" s="10" t="s">
        <v>22</v>
      </c>
      <c r="K49" s="10">
        <v>-1</v>
      </c>
      <c r="L49" s="10">
        <v>-1</v>
      </c>
      <c r="M49" t="s">
        <v>159</v>
      </c>
      <c r="N49" t="s">
        <v>17</v>
      </c>
      <c r="Q49" t="s">
        <v>315</v>
      </c>
    </row>
    <row r="50" spans="1:21" x14ac:dyDescent="0.25">
      <c r="A50" t="s">
        <v>111</v>
      </c>
      <c r="B50" s="1" t="s">
        <v>57</v>
      </c>
      <c r="C50" t="s">
        <v>117</v>
      </c>
      <c r="D50" s="1" t="s">
        <v>57</v>
      </c>
      <c r="E50" s="5" t="s">
        <v>22</v>
      </c>
      <c r="F50" s="1">
        <v>2</v>
      </c>
      <c r="G50" s="5">
        <v>-1</v>
      </c>
      <c r="H50" s="1" t="s">
        <v>58</v>
      </c>
      <c r="I50" s="1" t="s">
        <v>232</v>
      </c>
      <c r="J50" s="5" t="s">
        <v>22</v>
      </c>
      <c r="K50" s="1">
        <v>2</v>
      </c>
      <c r="L50" s="5">
        <v>-1</v>
      </c>
      <c r="M50" t="s">
        <v>159</v>
      </c>
      <c r="N50" t="s">
        <v>96</v>
      </c>
      <c r="O50" t="s">
        <v>17</v>
      </c>
      <c r="R50" t="b">
        <v>1</v>
      </c>
      <c r="S50" t="b">
        <v>1</v>
      </c>
      <c r="T50" t="b">
        <v>1</v>
      </c>
      <c r="U50" t="b">
        <v>1</v>
      </c>
    </row>
    <row r="51" spans="1:21" x14ac:dyDescent="0.25">
      <c r="A51" t="s">
        <v>111</v>
      </c>
      <c r="B51" s="1" t="s">
        <v>233</v>
      </c>
      <c r="C51" t="s">
        <v>113</v>
      </c>
      <c r="D51" t="s">
        <v>234</v>
      </c>
      <c r="E51" t="s">
        <v>22</v>
      </c>
      <c r="F51">
        <v>0</v>
      </c>
      <c r="G51">
        <v>0</v>
      </c>
      <c r="M51" t="s">
        <v>122</v>
      </c>
      <c r="N51" t="s">
        <v>235</v>
      </c>
      <c r="O51" t="s">
        <v>17</v>
      </c>
      <c r="Q51" t="s">
        <v>124</v>
      </c>
    </row>
    <row r="52" spans="1:21" x14ac:dyDescent="0.25">
      <c r="A52" t="s">
        <v>111</v>
      </c>
      <c r="B52" s="1" t="s">
        <v>233</v>
      </c>
      <c r="C52" t="s">
        <v>117</v>
      </c>
      <c r="D52" t="s">
        <v>234</v>
      </c>
      <c r="E52" t="s">
        <v>22</v>
      </c>
      <c r="F52">
        <v>0</v>
      </c>
      <c r="G52">
        <v>0</v>
      </c>
      <c r="M52" t="s">
        <v>122</v>
      </c>
      <c r="N52" t="s">
        <v>235</v>
      </c>
      <c r="O52" t="s">
        <v>17</v>
      </c>
      <c r="Q52" t="s">
        <v>124</v>
      </c>
      <c r="R52" t="b">
        <v>1</v>
      </c>
      <c r="S52" t="b">
        <v>1</v>
      </c>
    </row>
    <row r="53" spans="1:21" x14ac:dyDescent="0.25">
      <c r="A53" t="s">
        <v>111</v>
      </c>
      <c r="B53" s="1" t="s">
        <v>236</v>
      </c>
      <c r="C53" t="s">
        <v>113</v>
      </c>
      <c r="D53" t="s">
        <v>237</v>
      </c>
      <c r="E53" t="s">
        <v>22</v>
      </c>
      <c r="F53">
        <v>0</v>
      </c>
      <c r="G53">
        <v>0</v>
      </c>
      <c r="M53" t="s">
        <v>49</v>
      </c>
      <c r="N53" t="s">
        <v>238</v>
      </c>
      <c r="O53" t="s">
        <v>17</v>
      </c>
      <c r="Q53" t="s">
        <v>124</v>
      </c>
    </row>
    <row r="54" spans="1:21" x14ac:dyDescent="0.25">
      <c r="A54" t="s">
        <v>111</v>
      </c>
      <c r="B54" s="1" t="s">
        <v>236</v>
      </c>
      <c r="C54" t="s">
        <v>117</v>
      </c>
      <c r="D54" t="s">
        <v>237</v>
      </c>
      <c r="E54" t="s">
        <v>22</v>
      </c>
      <c r="F54">
        <v>0</v>
      </c>
      <c r="G54">
        <v>0</v>
      </c>
      <c r="M54" t="s">
        <v>49</v>
      </c>
      <c r="N54" t="s">
        <v>238</v>
      </c>
      <c r="O54" t="s">
        <v>17</v>
      </c>
      <c r="Q54" t="s">
        <v>124</v>
      </c>
      <c r="R54" t="b">
        <v>1</v>
      </c>
      <c r="S54" t="b">
        <v>1</v>
      </c>
    </row>
    <row r="55" spans="1:21" x14ac:dyDescent="0.25">
      <c r="A55" t="s">
        <v>111</v>
      </c>
      <c r="B55" s="1" t="s">
        <v>240</v>
      </c>
      <c r="C55" t="s">
        <v>117</v>
      </c>
      <c r="D55" t="s">
        <v>239</v>
      </c>
      <c r="E55" t="s">
        <v>22</v>
      </c>
      <c r="F55">
        <v>0</v>
      </c>
      <c r="G55">
        <v>0</v>
      </c>
      <c r="M55" t="s">
        <v>43</v>
      </c>
      <c r="N55" t="s">
        <v>241</v>
      </c>
      <c r="O55" t="s">
        <v>17</v>
      </c>
      <c r="Q55" t="s">
        <v>124</v>
      </c>
    </row>
    <row r="56" spans="1:21" x14ac:dyDescent="0.25">
      <c r="A56" t="s">
        <v>111</v>
      </c>
      <c r="B56" s="1" t="s">
        <v>242</v>
      </c>
      <c r="C56" t="s">
        <v>113</v>
      </c>
      <c r="D56" t="s">
        <v>243</v>
      </c>
      <c r="E56" t="s">
        <v>22</v>
      </c>
      <c r="F56">
        <v>0</v>
      </c>
      <c r="G56">
        <v>0</v>
      </c>
      <c r="M56" t="s">
        <v>139</v>
      </c>
      <c r="N56" t="s">
        <v>244</v>
      </c>
      <c r="O56" t="s">
        <v>17</v>
      </c>
      <c r="Q56" t="s">
        <v>124</v>
      </c>
    </row>
    <row r="57" spans="1:21" x14ac:dyDescent="0.25">
      <c r="A57" t="s">
        <v>111</v>
      </c>
      <c r="B57" s="1" t="s">
        <v>242</v>
      </c>
      <c r="C57" t="s">
        <v>117</v>
      </c>
      <c r="D57" t="s">
        <v>243</v>
      </c>
      <c r="E57" t="s">
        <v>22</v>
      </c>
      <c r="F57">
        <v>0</v>
      </c>
      <c r="G57">
        <v>0</v>
      </c>
      <c r="M57" t="s">
        <v>139</v>
      </c>
      <c r="N57" t="s">
        <v>245</v>
      </c>
      <c r="O57" t="s">
        <v>17</v>
      </c>
      <c r="Q57" t="s">
        <v>124</v>
      </c>
      <c r="R57" t="b">
        <v>1</v>
      </c>
      <c r="S57" t="b">
        <v>1</v>
      </c>
    </row>
    <row r="58" spans="1:21" x14ac:dyDescent="0.25">
      <c r="A58" t="s">
        <v>111</v>
      </c>
      <c r="B58" s="1" t="s">
        <v>246</v>
      </c>
      <c r="C58" t="s">
        <v>117</v>
      </c>
      <c r="D58" t="s">
        <v>247</v>
      </c>
      <c r="E58" t="s">
        <v>22</v>
      </c>
      <c r="F58">
        <v>0</v>
      </c>
      <c r="G58">
        <v>0</v>
      </c>
      <c r="M58" t="s">
        <v>248</v>
      </c>
      <c r="N58" t="s">
        <v>249</v>
      </c>
      <c r="O58" t="s">
        <v>17</v>
      </c>
      <c r="Q58" t="s">
        <v>124</v>
      </c>
    </row>
    <row r="59" spans="1:21" x14ac:dyDescent="0.25">
      <c r="A59" t="s">
        <v>111</v>
      </c>
      <c r="B59" s="1" t="s">
        <v>250</v>
      </c>
      <c r="C59" t="s">
        <v>117</v>
      </c>
      <c r="D59" t="s">
        <v>251</v>
      </c>
      <c r="E59" t="s">
        <v>22</v>
      </c>
      <c r="F59">
        <v>0</v>
      </c>
      <c r="G59">
        <v>0</v>
      </c>
      <c r="M59" t="s">
        <v>110</v>
      </c>
      <c r="N59" t="s">
        <v>252</v>
      </c>
      <c r="O59" t="s">
        <v>17</v>
      </c>
      <c r="Q59" t="s">
        <v>124</v>
      </c>
    </row>
    <row r="60" spans="1:21" x14ac:dyDescent="0.25">
      <c r="A60" t="s">
        <v>111</v>
      </c>
      <c r="B60" s="1" t="s">
        <v>253</v>
      </c>
      <c r="C60" t="s">
        <v>113</v>
      </c>
      <c r="D60" s="1" t="s">
        <v>253</v>
      </c>
      <c r="E60" s="5" t="s">
        <v>22</v>
      </c>
      <c r="F60" s="1">
        <v>2</v>
      </c>
      <c r="G60" s="5">
        <v>-1</v>
      </c>
      <c r="H60" s="1" t="s">
        <v>254</v>
      </c>
      <c r="I60" s="1" t="s">
        <v>254</v>
      </c>
      <c r="J60" s="5" t="s">
        <v>22</v>
      </c>
      <c r="K60" s="1">
        <v>2</v>
      </c>
      <c r="L60" s="5">
        <v>-1</v>
      </c>
      <c r="M60" t="s">
        <v>59</v>
      </c>
      <c r="N60" t="s">
        <v>255</v>
      </c>
      <c r="O60" t="s">
        <v>17</v>
      </c>
    </row>
    <row r="61" spans="1:21" x14ac:dyDescent="0.25">
      <c r="A61" t="s">
        <v>111</v>
      </c>
      <c r="B61" s="1" t="s">
        <v>256</v>
      </c>
      <c r="C61" t="s">
        <v>117</v>
      </c>
      <c r="D61" t="s">
        <v>253</v>
      </c>
      <c r="E61" t="s">
        <v>22</v>
      </c>
      <c r="F61">
        <v>0</v>
      </c>
      <c r="G61">
        <v>0</v>
      </c>
      <c r="M61" t="s">
        <v>59</v>
      </c>
      <c r="N61" t="s">
        <v>156</v>
      </c>
      <c r="O61" t="s">
        <v>17</v>
      </c>
      <c r="Q61" t="s">
        <v>124</v>
      </c>
      <c r="R61" t="b">
        <v>1</v>
      </c>
      <c r="S61" t="b">
        <v>1</v>
      </c>
    </row>
    <row r="64" spans="1:21" ht="15.75" x14ac:dyDescent="0.25">
      <c r="A64" s="3" t="s">
        <v>61</v>
      </c>
      <c r="H64" s="3" t="s">
        <v>62</v>
      </c>
    </row>
    <row r="65" spans="1:11" x14ac:dyDescent="0.25">
      <c r="A65" s="4" t="s">
        <v>63</v>
      </c>
      <c r="F65">
        <f>COUNTIFS(B2:B61,"&lt;&gt;*_*",B2:B61,"&lt;&gt;")</f>
        <v>26</v>
      </c>
      <c r="H65" s="4" t="s">
        <v>63</v>
      </c>
      <c r="K65">
        <f>COUNTIFS(B2:B61,"&lt;&gt;*_*",B2:B61,"&lt;&gt;",R2:R61,"&lt;&gt;TRUE")</f>
        <v>15</v>
      </c>
    </row>
    <row r="66" spans="1:11" x14ac:dyDescent="0.25">
      <c r="A66" s="4" t="s">
        <v>64</v>
      </c>
      <c r="F66">
        <f>COUNTIFS(F2:F61,"&gt;0")</f>
        <v>24</v>
      </c>
      <c r="H66" s="4" t="s">
        <v>64</v>
      </c>
      <c r="K66">
        <f>COUNTIFS(F2:F61,"&gt;0",R2:R61,"&lt;&gt;TRUE")</f>
        <v>14</v>
      </c>
    </row>
    <row r="67" spans="1:11" x14ac:dyDescent="0.25">
      <c r="A67" s="4" t="s">
        <v>65</v>
      </c>
      <c r="F67">
        <f>COUNTIFS(G2:G61,"&gt;0")</f>
        <v>14</v>
      </c>
      <c r="H67" s="4" t="s">
        <v>65</v>
      </c>
      <c r="K67">
        <f>COUNTIFS(G2:G61,"&gt;0",S2:S61,"&lt;&gt;TRUE")</f>
        <v>11</v>
      </c>
    </row>
    <row r="68" spans="1:11" x14ac:dyDescent="0.25">
      <c r="A68" s="4" t="s">
        <v>66</v>
      </c>
      <c r="F68">
        <f>COUNTIFS(F2:F61,"&lt;&gt;-1",F2:F61,"&lt;&gt;0",F2:F61,"&lt;2")</f>
        <v>1</v>
      </c>
      <c r="H68" s="4" t="s">
        <v>66</v>
      </c>
      <c r="K68">
        <f>COUNTIFS(F2:F61,"&lt;&gt;-1",F2:F61,"&lt;&gt;0",F2:F61,"&lt;2",R2:R61,"&lt;&gt;TRUE")</f>
        <v>1</v>
      </c>
    </row>
    <row r="69" spans="1:11" x14ac:dyDescent="0.25">
      <c r="A69" s="4" t="s">
        <v>67</v>
      </c>
      <c r="F69">
        <f>COUNTIFS(G2:G61,"&lt;&gt;-1",G2:G61,"&lt;&gt;0",G2:G61,"&lt;2")</f>
        <v>0</v>
      </c>
      <c r="H69" s="4" t="s">
        <v>67</v>
      </c>
      <c r="K69">
        <f>COUNTIFS(G2:G61,"&lt;&gt;-1",G2:G61,"&lt;&gt;0",G2:G61,"&lt;2",S2:S61,"&lt;&gt;TRUE")</f>
        <v>0</v>
      </c>
    </row>
    <row r="70" spans="1:11" x14ac:dyDescent="0.25">
      <c r="A70" s="4" t="s">
        <v>68</v>
      </c>
      <c r="F70">
        <f>COUNTIFS(F2:F61,"=-1")+COUNTIFS(F2:F61,"=-3")</f>
        <v>2</v>
      </c>
      <c r="H70" s="4" t="s">
        <v>68</v>
      </c>
      <c r="K70">
        <f>COUNTIFS(F2:F61,"=-1",R2:R61,"&lt;&gt;TRUE")+COUNTIFS(F2:F61,"=-3",R2:R61,"&lt;&gt;TRUE")</f>
        <v>1</v>
      </c>
    </row>
    <row r="71" spans="1:11" x14ac:dyDescent="0.25">
      <c r="A71" s="4" t="s">
        <v>69</v>
      </c>
      <c r="F71">
        <f>COUNTIFS(G2:G61,"=-1")+COUNTIFS(G2:G61,"=-3")</f>
        <v>12</v>
      </c>
      <c r="H71" s="4" t="s">
        <v>69</v>
      </c>
      <c r="K71">
        <f>COUNTIFS(G2:G61,"=-1",S2:S61,"&lt;&gt;TRUE")+COUNTIFS(G2:G61,"=-3",S2:S61,"&lt;&gt;TRUE")</f>
        <v>4</v>
      </c>
    </row>
    <row r="72" spans="1:11" x14ac:dyDescent="0.25">
      <c r="A72" s="4" t="s">
        <v>70</v>
      </c>
      <c r="F72" s="8">
        <f>F66/F65</f>
        <v>0.92307692307692313</v>
      </c>
      <c r="H72" s="4" t="s">
        <v>70</v>
      </c>
      <c r="K72" s="8">
        <f>K66/K65</f>
        <v>0.93333333333333335</v>
      </c>
    </row>
    <row r="73" spans="1:11" x14ac:dyDescent="0.25">
      <c r="A73" s="4" t="s">
        <v>71</v>
      </c>
      <c r="F73" s="8">
        <f>F67/F65</f>
        <v>0.53846153846153844</v>
      </c>
      <c r="H73" s="4" t="s">
        <v>72</v>
      </c>
      <c r="K73" s="8">
        <f>K67/K65</f>
        <v>0.73333333333333328</v>
      </c>
    </row>
    <row r="74" spans="1:11" x14ac:dyDescent="0.25">
      <c r="A74" s="4" t="s">
        <v>73</v>
      </c>
      <c r="F74" s="8">
        <f>F66/(F66+F68)</f>
        <v>0.96</v>
      </c>
      <c r="H74" s="4" t="s">
        <v>73</v>
      </c>
      <c r="K74" s="8">
        <f>K66/(K66+K68)</f>
        <v>0.93333333333333335</v>
      </c>
    </row>
    <row r="75" spans="1:11" x14ac:dyDescent="0.25">
      <c r="A75" s="4" t="s">
        <v>74</v>
      </c>
      <c r="F75" s="8">
        <f>F67/(F67+F69)</f>
        <v>1</v>
      </c>
      <c r="H75" s="4" t="s">
        <v>74</v>
      </c>
      <c r="K75" s="8">
        <f>K67/(K67+K69)</f>
        <v>1</v>
      </c>
    </row>
    <row r="78" spans="1:11" ht="15.75" x14ac:dyDescent="0.25">
      <c r="A78" s="3" t="s">
        <v>75</v>
      </c>
      <c r="H78" s="3" t="s">
        <v>76</v>
      </c>
    </row>
    <row r="79" spans="1:11" x14ac:dyDescent="0.25">
      <c r="A79" s="4" t="s">
        <v>63</v>
      </c>
      <c r="F79">
        <f>COUNTIFS(H2:H61,"&lt;&gt;*_FP",H2:H61,"&lt;&gt;",H2:H61,"&lt;&gt;no structure")</f>
        <v>31</v>
      </c>
      <c r="H79" s="4" t="s">
        <v>63</v>
      </c>
      <c r="K79">
        <f>COUNTIFS(H2:H61,"&lt;&gt;*_FP",H2:H61,"&lt;&gt;",H2:H61,"&lt;&gt;no structure",T2:T61,"&lt;&gt;TRUE")</f>
        <v>19</v>
      </c>
    </row>
    <row r="80" spans="1:11" x14ac:dyDescent="0.25">
      <c r="A80" s="4" t="s">
        <v>64</v>
      </c>
      <c r="F80">
        <f>COUNTIFS(K2:K61,"&gt;0")</f>
        <v>28</v>
      </c>
      <c r="H80" s="4" t="s">
        <v>64</v>
      </c>
      <c r="K80">
        <f>COUNTIFS(K2:K61,"&gt;0",T2:T61,"&lt;&gt;TRUE")</f>
        <v>17</v>
      </c>
    </row>
    <row r="81" spans="1:11" x14ac:dyDescent="0.25">
      <c r="A81" s="4" t="s">
        <v>65</v>
      </c>
      <c r="F81">
        <f>COUNTIFS(L2:L61,"&gt;0")</f>
        <v>14</v>
      </c>
      <c r="H81" s="4" t="s">
        <v>65</v>
      </c>
      <c r="K81">
        <f>COUNTIFS(L2:L61,"&gt;0",U2:U61,"&lt;&gt;TRUE")</f>
        <v>11</v>
      </c>
    </row>
    <row r="82" spans="1:11" x14ac:dyDescent="0.25">
      <c r="A82" s="4" t="s">
        <v>66</v>
      </c>
      <c r="F82">
        <f>COUNTIFS(K2:K61,"&lt;&gt;-1",K2:K61,"&lt;&gt;0",K2:K61,"&lt;2")</f>
        <v>2</v>
      </c>
      <c r="H82" s="4" t="s">
        <v>66</v>
      </c>
      <c r="K82">
        <f>COUNTIFS(K2:K61,"&lt;&gt;-1",K2:K61,"&lt;&gt;0",K2:K61,"&lt;2",T2:T61,"&lt;&gt;TRUE")</f>
        <v>2</v>
      </c>
    </row>
    <row r="83" spans="1:11" x14ac:dyDescent="0.25">
      <c r="A83" s="4" t="s">
        <v>67</v>
      </c>
      <c r="F83">
        <f>COUNTIFS(L2:L61,"&lt;&gt;-1",L2:L61,"&lt;&gt;0",L2:L61,"&lt;2")</f>
        <v>0</v>
      </c>
      <c r="H83" s="4" t="s">
        <v>67</v>
      </c>
      <c r="K83">
        <f>COUNTIFS(L2:L61,"&lt;&gt;-1",L2:L61,"&lt;&gt;0",L2:L61,"&lt;2",U2:U61,"&lt;&gt;TRUE")</f>
        <v>0</v>
      </c>
    </row>
    <row r="84" spans="1:11" x14ac:dyDescent="0.25">
      <c r="A84" s="4" t="s">
        <v>68</v>
      </c>
      <c r="F84">
        <f>COUNTIFS(K2:K61,"=-1")+COUNTIFS(K2:K61,"=-3")</f>
        <v>3</v>
      </c>
      <c r="H84" s="4" t="s">
        <v>68</v>
      </c>
      <c r="K84">
        <f>COUNTIFS(K2:K61,"=-1",T2:T61,"&lt;&gt;TRUE")+COUNTIFS(K2:K61,"=-3",T2:T61,"&lt;&gt;TRUE")</f>
        <v>2</v>
      </c>
    </row>
    <row r="85" spans="1:11" x14ac:dyDescent="0.25">
      <c r="A85" s="4" t="s">
        <v>69</v>
      </c>
      <c r="F85">
        <f>COUNTIFS(L2:L61,"=-1")+COUNTIFS(L2:L61,"=-3")</f>
        <v>17</v>
      </c>
      <c r="H85" s="4" t="s">
        <v>69</v>
      </c>
      <c r="K85">
        <f>COUNTIFS(L2:L61,"=-1",U2:U61,"&lt;&gt;TRUE")+COUNTIFS(L2:L61,"=-3",U2:U61,"&lt;&gt;TRUE")</f>
        <v>8</v>
      </c>
    </row>
    <row r="86" spans="1:11" x14ac:dyDescent="0.25">
      <c r="A86" s="4" t="s">
        <v>70</v>
      </c>
      <c r="F86" s="8">
        <f>F80/F79</f>
        <v>0.90322580645161288</v>
      </c>
      <c r="H86" s="4" t="s">
        <v>70</v>
      </c>
      <c r="K86" s="8">
        <f>K80/K79</f>
        <v>0.89473684210526316</v>
      </c>
    </row>
    <row r="87" spans="1:11" x14ac:dyDescent="0.25">
      <c r="A87" s="4" t="s">
        <v>71</v>
      </c>
      <c r="F87" s="8">
        <f>F81/F79</f>
        <v>0.45161290322580644</v>
      </c>
      <c r="H87" s="4" t="s">
        <v>72</v>
      </c>
      <c r="K87" s="8">
        <f>K81/K79</f>
        <v>0.57894736842105265</v>
      </c>
    </row>
    <row r="88" spans="1:11" x14ac:dyDescent="0.25">
      <c r="A88" s="4" t="s">
        <v>73</v>
      </c>
      <c r="F88" s="8">
        <f>F80/(F80+F82)</f>
        <v>0.93333333333333335</v>
      </c>
      <c r="H88" s="4" t="s">
        <v>73</v>
      </c>
      <c r="K88" s="8">
        <f>K80/(K80+K82)</f>
        <v>0.89473684210526316</v>
      </c>
    </row>
    <row r="89" spans="1:11" x14ac:dyDescent="0.25">
      <c r="A89" s="4" t="s">
        <v>74</v>
      </c>
      <c r="F89" s="8">
        <f>F81/(F81+F83)</f>
        <v>1</v>
      </c>
      <c r="H89" s="4" t="s">
        <v>74</v>
      </c>
      <c r="K89" s="8">
        <f>K81/(K81+K83)</f>
        <v>1</v>
      </c>
    </row>
    <row r="92" spans="1:11" ht="15.75" x14ac:dyDescent="0.25">
      <c r="A92" s="3" t="s">
        <v>77</v>
      </c>
    </row>
    <row r="93" spans="1:11" x14ac:dyDescent="0.25">
      <c r="A93" s="1" t="s">
        <v>78</v>
      </c>
    </row>
    <row r="94" spans="1:11" x14ac:dyDescent="0.25">
      <c r="A94" s="5" t="s">
        <v>79</v>
      </c>
    </row>
    <row r="96" spans="1:11" x14ac:dyDescent="0.25">
      <c r="A96" s="1" t="s">
        <v>80</v>
      </c>
    </row>
    <row r="97" spans="1:1" x14ac:dyDescent="0.25">
      <c r="A97" s="6" t="s">
        <v>81</v>
      </c>
    </row>
    <row r="98" spans="1:1" x14ac:dyDescent="0.25">
      <c r="A98" s="7" t="s">
        <v>82</v>
      </c>
    </row>
    <row r="99" spans="1:1" x14ac:dyDescent="0.25">
      <c r="A99" s="5" t="s">
        <v>83</v>
      </c>
    </row>
    <row r="101" spans="1:1" x14ac:dyDescent="0.25">
      <c r="A101" s="4" t="s">
        <v>84</v>
      </c>
    </row>
    <row r="102" spans="1:1" x14ac:dyDescent="0.25">
      <c r="A102" t="s">
        <v>85</v>
      </c>
    </row>
    <row r="103" spans="1:1" x14ac:dyDescent="0.25">
      <c r="A103" t="s">
        <v>86</v>
      </c>
    </row>
    <row r="104" spans="1:1" x14ac:dyDescent="0.25">
      <c r="A104" t="s">
        <v>87</v>
      </c>
    </row>
    <row r="105" spans="1:1" x14ac:dyDescent="0.25">
      <c r="A105" t="s">
        <v>88</v>
      </c>
    </row>
    <row r="106" spans="1:1" x14ac:dyDescent="0.25">
      <c r="A106" t="s">
        <v>89</v>
      </c>
    </row>
    <row r="107" spans="1:1" x14ac:dyDescent="0.25">
      <c r="A107" t="s">
        <v>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opLeftCell="A19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257</v>
      </c>
      <c r="B2" s="1" t="s">
        <v>258</v>
      </c>
      <c r="C2" t="s">
        <v>20</v>
      </c>
      <c r="D2" s="1" t="s">
        <v>258</v>
      </c>
      <c r="E2" s="5" t="s">
        <v>22</v>
      </c>
      <c r="F2" s="1">
        <v>2</v>
      </c>
      <c r="G2" s="5">
        <v>-1</v>
      </c>
      <c r="H2" s="1" t="s">
        <v>259</v>
      </c>
      <c r="I2" s="1" t="s">
        <v>259</v>
      </c>
      <c r="J2" s="5" t="s">
        <v>22</v>
      </c>
      <c r="K2" s="1">
        <v>2</v>
      </c>
      <c r="L2" s="5">
        <v>-1</v>
      </c>
      <c r="M2" t="s">
        <v>260</v>
      </c>
      <c r="N2" t="s">
        <v>261</v>
      </c>
      <c r="O2" t="s">
        <v>17</v>
      </c>
    </row>
    <row r="3" spans="1:21" x14ac:dyDescent="0.25">
      <c r="A3" t="s">
        <v>257</v>
      </c>
      <c r="B3" s="1" t="s">
        <v>137</v>
      </c>
      <c r="C3" t="s">
        <v>20</v>
      </c>
      <c r="D3" s="1" t="s">
        <v>137</v>
      </c>
      <c r="E3" s="5" t="s">
        <v>22</v>
      </c>
      <c r="F3" s="1">
        <v>2</v>
      </c>
      <c r="G3" s="5">
        <v>-1</v>
      </c>
      <c r="H3" s="1" t="s">
        <v>138</v>
      </c>
      <c r="I3" s="1" t="s">
        <v>138</v>
      </c>
      <c r="J3" s="5" t="s">
        <v>22</v>
      </c>
      <c r="K3" s="1">
        <v>2</v>
      </c>
      <c r="L3" s="5">
        <v>-1</v>
      </c>
      <c r="M3" t="s">
        <v>115</v>
      </c>
      <c r="N3" t="s">
        <v>96</v>
      </c>
      <c r="O3" t="s">
        <v>17</v>
      </c>
    </row>
    <row r="4" spans="1:21" x14ac:dyDescent="0.25">
      <c r="A4" t="s">
        <v>257</v>
      </c>
      <c r="B4" s="1" t="s">
        <v>142</v>
      </c>
      <c r="C4" t="s">
        <v>20</v>
      </c>
      <c r="D4" s="1" t="s">
        <v>142</v>
      </c>
      <c r="E4" s="5" t="s">
        <v>22</v>
      </c>
      <c r="F4" s="1">
        <v>2</v>
      </c>
      <c r="G4" s="5">
        <v>-1</v>
      </c>
      <c r="H4" s="1" t="s">
        <v>143</v>
      </c>
      <c r="I4" s="1" t="s">
        <v>143</v>
      </c>
      <c r="J4" s="5" t="s">
        <v>22</v>
      </c>
      <c r="K4" s="1">
        <v>2</v>
      </c>
      <c r="L4" s="5">
        <v>-1</v>
      </c>
      <c r="M4" t="s">
        <v>262</v>
      </c>
      <c r="N4" t="s">
        <v>263</v>
      </c>
      <c r="O4" t="s">
        <v>17</v>
      </c>
    </row>
    <row r="5" spans="1:21" x14ac:dyDescent="0.25">
      <c r="A5" t="s">
        <v>257</v>
      </c>
      <c r="B5" s="1" t="s">
        <v>168</v>
      </c>
      <c r="C5" t="s">
        <v>20</v>
      </c>
      <c r="D5" s="1" t="s">
        <v>168</v>
      </c>
      <c r="E5" s="5" t="s">
        <v>22</v>
      </c>
      <c r="F5" s="1">
        <v>2</v>
      </c>
      <c r="G5" s="5">
        <v>-1</v>
      </c>
      <c r="H5" s="1" t="s">
        <v>169</v>
      </c>
      <c r="I5" s="1" t="s">
        <v>169</v>
      </c>
      <c r="J5" s="5" t="s">
        <v>22</v>
      </c>
      <c r="K5" s="1">
        <v>2</v>
      </c>
      <c r="L5" s="5">
        <v>-1</v>
      </c>
      <c r="M5" t="s">
        <v>264</v>
      </c>
      <c r="N5" t="s">
        <v>265</v>
      </c>
      <c r="O5" t="s">
        <v>17</v>
      </c>
    </row>
    <row r="6" spans="1:21" x14ac:dyDescent="0.25">
      <c r="H6" s="1" t="s">
        <v>266</v>
      </c>
      <c r="I6" s="1" t="s">
        <v>266</v>
      </c>
      <c r="J6" s="5" t="s">
        <v>22</v>
      </c>
      <c r="K6" s="1">
        <v>2</v>
      </c>
      <c r="L6" s="5">
        <v>-1</v>
      </c>
      <c r="M6" t="s">
        <v>264</v>
      </c>
      <c r="N6" t="s">
        <v>265</v>
      </c>
      <c r="O6" t="s">
        <v>17</v>
      </c>
    </row>
    <row r="7" spans="1:21" x14ac:dyDescent="0.25">
      <c r="A7" t="s">
        <v>257</v>
      </c>
      <c r="B7" s="1" t="s">
        <v>26</v>
      </c>
      <c r="C7" t="s">
        <v>20</v>
      </c>
      <c r="D7" s="1" t="s">
        <v>26</v>
      </c>
      <c r="E7" s="5" t="s">
        <v>22</v>
      </c>
      <c r="F7" s="1">
        <v>2</v>
      </c>
      <c r="G7" s="5">
        <v>-1</v>
      </c>
      <c r="H7" s="1" t="s">
        <v>174</v>
      </c>
      <c r="I7" s="1" t="s">
        <v>267</v>
      </c>
      <c r="J7" s="5" t="s">
        <v>22</v>
      </c>
      <c r="K7" s="1">
        <v>2</v>
      </c>
      <c r="L7" s="5">
        <v>-1</v>
      </c>
      <c r="M7" t="s">
        <v>268</v>
      </c>
      <c r="N7" t="s">
        <v>140</v>
      </c>
      <c r="O7" t="s">
        <v>17</v>
      </c>
    </row>
    <row r="8" spans="1:21" x14ac:dyDescent="0.25">
      <c r="A8" t="s">
        <v>257</v>
      </c>
      <c r="B8" s="1" t="s">
        <v>30</v>
      </c>
      <c r="C8" t="s">
        <v>20</v>
      </c>
      <c r="D8" s="1" t="s">
        <v>30</v>
      </c>
      <c r="E8" s="5" t="s">
        <v>22</v>
      </c>
      <c r="F8" s="1">
        <v>2</v>
      </c>
      <c r="G8" s="5">
        <v>-1</v>
      </c>
      <c r="H8" s="1" t="s">
        <v>31</v>
      </c>
      <c r="I8" s="1" t="s">
        <v>31</v>
      </c>
      <c r="J8" s="5" t="s">
        <v>22</v>
      </c>
      <c r="K8" s="1">
        <v>2</v>
      </c>
      <c r="L8" s="5">
        <v>-1</v>
      </c>
      <c r="M8" t="s">
        <v>191</v>
      </c>
      <c r="N8" t="s">
        <v>269</v>
      </c>
      <c r="O8" t="s">
        <v>17</v>
      </c>
    </row>
    <row r="9" spans="1:21" x14ac:dyDescent="0.25">
      <c r="A9" t="s">
        <v>257</v>
      </c>
      <c r="B9" s="1" t="s">
        <v>34</v>
      </c>
      <c r="C9" t="s">
        <v>20</v>
      </c>
      <c r="D9" s="1" t="s">
        <v>34</v>
      </c>
      <c r="E9" s="1" t="s">
        <v>34</v>
      </c>
      <c r="F9" s="1">
        <v>2</v>
      </c>
      <c r="G9" s="1">
        <v>2</v>
      </c>
      <c r="H9" s="1" t="s">
        <v>35</v>
      </c>
      <c r="I9" s="1" t="s">
        <v>35</v>
      </c>
      <c r="J9" s="1" t="s">
        <v>35</v>
      </c>
      <c r="K9" s="1">
        <v>2</v>
      </c>
      <c r="L9" s="1">
        <v>2</v>
      </c>
      <c r="M9" t="s">
        <v>122</v>
      </c>
      <c r="N9" t="s">
        <v>263</v>
      </c>
      <c r="O9" t="s">
        <v>270</v>
      </c>
      <c r="P9">
        <v>16.399999999999999</v>
      </c>
    </row>
    <row r="10" spans="1:21" x14ac:dyDescent="0.25">
      <c r="A10" t="s">
        <v>257</v>
      </c>
      <c r="B10" s="1" t="s">
        <v>38</v>
      </c>
      <c r="C10" t="s">
        <v>20</v>
      </c>
      <c r="D10" s="1" t="s">
        <v>38</v>
      </c>
      <c r="E10" s="5" t="s">
        <v>22</v>
      </c>
      <c r="F10" s="1">
        <v>2</v>
      </c>
      <c r="G10" s="5">
        <v>-1</v>
      </c>
      <c r="H10" s="1" t="s">
        <v>271</v>
      </c>
      <c r="I10" s="1" t="s">
        <v>271</v>
      </c>
      <c r="J10" s="5" t="s">
        <v>22</v>
      </c>
      <c r="K10" s="1">
        <v>2</v>
      </c>
      <c r="L10" s="5">
        <v>-1</v>
      </c>
      <c r="M10" t="s">
        <v>272</v>
      </c>
      <c r="N10" t="s">
        <v>255</v>
      </c>
      <c r="O10" t="s">
        <v>17</v>
      </c>
    </row>
    <row r="11" spans="1:21" x14ac:dyDescent="0.25">
      <c r="A11" t="s">
        <v>257</v>
      </c>
      <c r="B11" s="1" t="s">
        <v>185</v>
      </c>
      <c r="C11" t="s">
        <v>20</v>
      </c>
      <c r="D11" t="s">
        <v>186</v>
      </c>
      <c r="E11" t="s">
        <v>22</v>
      </c>
      <c r="F11">
        <v>0</v>
      </c>
      <c r="G11">
        <v>0</v>
      </c>
      <c r="M11" t="s">
        <v>273</v>
      </c>
      <c r="N11" t="s">
        <v>227</v>
      </c>
      <c r="O11" t="s">
        <v>17</v>
      </c>
      <c r="Q11" t="s">
        <v>124</v>
      </c>
    </row>
    <row r="12" spans="1:21" x14ac:dyDescent="0.25">
      <c r="A12" t="s">
        <v>257</v>
      </c>
      <c r="B12" s="1" t="s">
        <v>190</v>
      </c>
      <c r="C12" t="s">
        <v>20</v>
      </c>
      <c r="D12" t="s">
        <v>41</v>
      </c>
      <c r="E12" t="s">
        <v>22</v>
      </c>
      <c r="F12">
        <v>0</v>
      </c>
      <c r="G12">
        <v>0</v>
      </c>
      <c r="M12" t="s">
        <v>178</v>
      </c>
      <c r="N12" t="s">
        <v>274</v>
      </c>
      <c r="O12" t="s">
        <v>17</v>
      </c>
      <c r="Q12" t="s">
        <v>124</v>
      </c>
    </row>
    <row r="13" spans="1:21" x14ac:dyDescent="0.25">
      <c r="A13" t="s">
        <v>257</v>
      </c>
      <c r="B13" s="1" t="s">
        <v>45</v>
      </c>
      <c r="C13" t="s">
        <v>20</v>
      </c>
      <c r="D13" s="1" t="s">
        <v>45</v>
      </c>
      <c r="E13" s="5" t="s">
        <v>22</v>
      </c>
      <c r="F13" s="1">
        <v>2</v>
      </c>
      <c r="G13" s="5">
        <v>-1</v>
      </c>
      <c r="H13" s="1" t="s">
        <v>195</v>
      </c>
      <c r="I13" s="1" t="s">
        <v>195</v>
      </c>
      <c r="J13" s="5" t="s">
        <v>22</v>
      </c>
      <c r="K13" s="1">
        <v>2</v>
      </c>
      <c r="L13" s="5">
        <v>-1</v>
      </c>
      <c r="M13" t="s">
        <v>131</v>
      </c>
      <c r="N13" t="s">
        <v>167</v>
      </c>
      <c r="O13" t="s">
        <v>17</v>
      </c>
    </row>
    <row r="14" spans="1:21" x14ac:dyDescent="0.25">
      <c r="A14" t="s">
        <v>257</v>
      </c>
      <c r="B14" s="1" t="s">
        <v>47</v>
      </c>
      <c r="C14" t="s">
        <v>20</v>
      </c>
      <c r="D14" s="1" t="s">
        <v>47</v>
      </c>
      <c r="E14" s="1" t="s">
        <v>47</v>
      </c>
      <c r="F14" s="1">
        <v>2</v>
      </c>
      <c r="G14" s="1">
        <v>2</v>
      </c>
      <c r="H14" s="1" t="s">
        <v>48</v>
      </c>
      <c r="I14" s="1" t="s">
        <v>48</v>
      </c>
      <c r="J14" s="1" t="s">
        <v>48</v>
      </c>
      <c r="K14" s="1">
        <v>2</v>
      </c>
      <c r="L14" s="1">
        <v>2</v>
      </c>
      <c r="M14" t="s">
        <v>139</v>
      </c>
      <c r="N14" t="s">
        <v>275</v>
      </c>
      <c r="O14" t="s">
        <v>276</v>
      </c>
      <c r="P14">
        <v>16.5</v>
      </c>
    </row>
    <row r="15" spans="1:21" x14ac:dyDescent="0.25">
      <c r="A15" t="s">
        <v>257</v>
      </c>
      <c r="B15" s="1" t="s">
        <v>51</v>
      </c>
      <c r="C15" t="s">
        <v>20</v>
      </c>
      <c r="D15" s="1" t="s">
        <v>51</v>
      </c>
      <c r="E15" s="5" t="s">
        <v>22</v>
      </c>
      <c r="F15" s="1">
        <v>2</v>
      </c>
      <c r="G15" s="5">
        <v>-1</v>
      </c>
      <c r="H15" s="1" t="s">
        <v>52</v>
      </c>
      <c r="I15" s="1" t="s">
        <v>52</v>
      </c>
      <c r="J15" s="5" t="s">
        <v>22</v>
      </c>
      <c r="K15" s="1">
        <v>2</v>
      </c>
      <c r="L15" s="5">
        <v>-1</v>
      </c>
      <c r="M15" t="s">
        <v>202</v>
      </c>
      <c r="N15" t="s">
        <v>145</v>
      </c>
      <c r="O15" t="s">
        <v>17</v>
      </c>
    </row>
    <row r="16" spans="1:21" x14ac:dyDescent="0.25">
      <c r="A16" t="s">
        <v>257</v>
      </c>
      <c r="B16" s="1" t="s">
        <v>205</v>
      </c>
      <c r="C16" t="s">
        <v>20</v>
      </c>
      <c r="D16" s="1" t="s">
        <v>205</v>
      </c>
      <c r="E16" s="1" t="s">
        <v>205</v>
      </c>
      <c r="F16" s="1">
        <v>2</v>
      </c>
      <c r="G16" s="1">
        <v>2</v>
      </c>
      <c r="H16" s="1" t="s">
        <v>206</v>
      </c>
      <c r="I16" s="1" t="s">
        <v>206</v>
      </c>
      <c r="J16" s="1" t="s">
        <v>207</v>
      </c>
      <c r="K16" s="1">
        <v>2</v>
      </c>
      <c r="L16" s="1">
        <v>2</v>
      </c>
      <c r="M16" t="s">
        <v>105</v>
      </c>
      <c r="N16" t="s">
        <v>277</v>
      </c>
      <c r="O16" t="s">
        <v>278</v>
      </c>
      <c r="P16">
        <v>47</v>
      </c>
    </row>
    <row r="17" spans="1:17" x14ac:dyDescent="0.25">
      <c r="H17" s="1" t="s">
        <v>211</v>
      </c>
      <c r="I17" s="5" t="s">
        <v>22</v>
      </c>
      <c r="J17" s="1" t="s">
        <v>211</v>
      </c>
      <c r="K17" s="5">
        <v>-1</v>
      </c>
      <c r="L17" s="1">
        <v>2</v>
      </c>
      <c r="M17" t="s">
        <v>105</v>
      </c>
      <c r="N17" t="s">
        <v>17</v>
      </c>
      <c r="O17" t="s">
        <v>279</v>
      </c>
      <c r="P17">
        <v>2.8</v>
      </c>
      <c r="Q17" t="s">
        <v>316</v>
      </c>
    </row>
    <row r="18" spans="1:17" x14ac:dyDescent="0.25">
      <c r="A18" t="s">
        <v>257</v>
      </c>
      <c r="B18" s="1" t="s">
        <v>215</v>
      </c>
      <c r="C18" t="s">
        <v>20</v>
      </c>
      <c r="D18" s="1" t="s">
        <v>215</v>
      </c>
      <c r="E18" s="5" t="s">
        <v>22</v>
      </c>
      <c r="F18" s="1">
        <v>2</v>
      </c>
      <c r="G18" s="5">
        <v>-1</v>
      </c>
      <c r="H18" s="1" t="s">
        <v>280</v>
      </c>
      <c r="I18" s="1" t="s">
        <v>281</v>
      </c>
      <c r="J18" s="5" t="s">
        <v>22</v>
      </c>
      <c r="K18" s="1">
        <v>2</v>
      </c>
      <c r="L18" s="5">
        <v>-1</v>
      </c>
      <c r="M18" t="s">
        <v>28</v>
      </c>
      <c r="N18" t="s">
        <v>282</v>
      </c>
      <c r="O18" t="s">
        <v>17</v>
      </c>
    </row>
    <row r="19" spans="1:17" x14ac:dyDescent="0.25">
      <c r="A19" t="s">
        <v>257</v>
      </c>
      <c r="B19" s="1" t="s">
        <v>216</v>
      </c>
      <c r="C19" t="s">
        <v>20</v>
      </c>
      <c r="D19" t="s">
        <v>217</v>
      </c>
      <c r="E19" t="s">
        <v>22</v>
      </c>
      <c r="F19">
        <v>0</v>
      </c>
      <c r="G19">
        <v>0</v>
      </c>
      <c r="M19" t="s">
        <v>226</v>
      </c>
      <c r="N19" t="s">
        <v>283</v>
      </c>
      <c r="O19" t="s">
        <v>17</v>
      </c>
      <c r="Q19" t="s">
        <v>124</v>
      </c>
    </row>
    <row r="20" spans="1:17" x14ac:dyDescent="0.25">
      <c r="A20" t="s">
        <v>257</v>
      </c>
      <c r="B20" s="1" t="s">
        <v>219</v>
      </c>
      <c r="C20" t="s">
        <v>20</v>
      </c>
      <c r="D20" t="s">
        <v>220</v>
      </c>
      <c r="E20" t="s">
        <v>22</v>
      </c>
      <c r="F20">
        <v>0</v>
      </c>
      <c r="G20">
        <v>0</v>
      </c>
      <c r="M20" t="s">
        <v>202</v>
      </c>
      <c r="N20" t="s">
        <v>123</v>
      </c>
      <c r="O20" t="s">
        <v>17</v>
      </c>
      <c r="Q20" t="s">
        <v>124</v>
      </c>
    </row>
    <row r="21" spans="1:17" x14ac:dyDescent="0.25">
      <c r="A21" t="s">
        <v>257</v>
      </c>
      <c r="B21" s="1" t="s">
        <v>284</v>
      </c>
      <c r="C21" t="s">
        <v>20</v>
      </c>
      <c r="D21" t="s">
        <v>285</v>
      </c>
      <c r="E21" t="s">
        <v>22</v>
      </c>
      <c r="F21">
        <v>0</v>
      </c>
      <c r="G21">
        <v>0</v>
      </c>
      <c r="M21" t="s">
        <v>150</v>
      </c>
      <c r="N21" t="s">
        <v>128</v>
      </c>
      <c r="O21" t="s">
        <v>17</v>
      </c>
      <c r="Q21" t="s">
        <v>124</v>
      </c>
    </row>
    <row r="22" spans="1:17" x14ac:dyDescent="0.25">
      <c r="A22" t="s">
        <v>257</v>
      </c>
      <c r="B22" s="1" t="s">
        <v>224</v>
      </c>
      <c r="C22" t="s">
        <v>20</v>
      </c>
      <c r="D22" t="s">
        <v>225</v>
      </c>
      <c r="E22" t="s">
        <v>22</v>
      </c>
      <c r="F22">
        <v>0</v>
      </c>
      <c r="G22">
        <v>0</v>
      </c>
      <c r="M22" t="s">
        <v>131</v>
      </c>
      <c r="N22" t="s">
        <v>132</v>
      </c>
      <c r="O22" t="s">
        <v>17</v>
      </c>
      <c r="Q22" t="s">
        <v>124</v>
      </c>
    </row>
    <row r="23" spans="1:17" x14ac:dyDescent="0.25">
      <c r="A23" t="s">
        <v>257</v>
      </c>
      <c r="B23" s="1" t="s">
        <v>57</v>
      </c>
      <c r="C23" t="s">
        <v>20</v>
      </c>
      <c r="D23" s="1" t="s">
        <v>57</v>
      </c>
      <c r="E23" s="5" t="s">
        <v>22</v>
      </c>
      <c r="F23" s="1">
        <v>2</v>
      </c>
      <c r="G23" s="5">
        <v>-1</v>
      </c>
      <c r="H23" s="1" t="s">
        <v>286</v>
      </c>
      <c r="I23" s="1" t="s">
        <v>58</v>
      </c>
      <c r="J23" s="5" t="s">
        <v>22</v>
      </c>
      <c r="K23" s="1">
        <v>2</v>
      </c>
      <c r="L23" s="5">
        <v>-1</v>
      </c>
      <c r="M23" t="s">
        <v>287</v>
      </c>
      <c r="N23" t="s">
        <v>288</v>
      </c>
      <c r="O23" t="s">
        <v>17</v>
      </c>
    </row>
    <row r="24" spans="1:17" x14ac:dyDescent="0.25">
      <c r="A24" t="s">
        <v>257</v>
      </c>
      <c r="B24" s="1" t="s">
        <v>234</v>
      </c>
      <c r="C24" t="s">
        <v>20</v>
      </c>
      <c r="D24" s="1" t="s">
        <v>234</v>
      </c>
      <c r="E24" s="1" t="s">
        <v>234</v>
      </c>
      <c r="F24" s="1">
        <v>2</v>
      </c>
      <c r="G24" s="1">
        <v>2</v>
      </c>
      <c r="H24" s="1" t="s">
        <v>289</v>
      </c>
      <c r="I24" s="1" t="s">
        <v>289</v>
      </c>
      <c r="J24" s="1" t="s">
        <v>289</v>
      </c>
      <c r="K24" s="1">
        <v>2</v>
      </c>
      <c r="L24" s="1">
        <v>2</v>
      </c>
      <c r="M24" t="s">
        <v>122</v>
      </c>
      <c r="N24" t="s">
        <v>290</v>
      </c>
      <c r="O24" t="s">
        <v>291</v>
      </c>
      <c r="P24">
        <v>5.5</v>
      </c>
    </row>
    <row r="25" spans="1:17" x14ac:dyDescent="0.25">
      <c r="A25" t="s">
        <v>257</v>
      </c>
      <c r="B25" s="1" t="s">
        <v>237</v>
      </c>
      <c r="C25" t="s">
        <v>20</v>
      </c>
      <c r="D25" s="1" t="s">
        <v>237</v>
      </c>
      <c r="E25" s="5" t="s">
        <v>22</v>
      </c>
      <c r="F25" s="1">
        <v>2</v>
      </c>
      <c r="G25" s="5">
        <v>-1</v>
      </c>
      <c r="H25" s="1" t="s">
        <v>292</v>
      </c>
      <c r="I25" s="1" t="s">
        <v>292</v>
      </c>
      <c r="J25" s="5" t="s">
        <v>22</v>
      </c>
      <c r="K25" s="1">
        <v>2</v>
      </c>
      <c r="L25" s="5">
        <v>-1</v>
      </c>
      <c r="M25" t="s">
        <v>127</v>
      </c>
      <c r="N25" t="s">
        <v>255</v>
      </c>
      <c r="O25" t="s">
        <v>17</v>
      </c>
    </row>
    <row r="28" spans="1:17" ht="15.75" x14ac:dyDescent="0.25">
      <c r="A28" s="3" t="s">
        <v>61</v>
      </c>
      <c r="H28" s="3" t="s">
        <v>62</v>
      </c>
    </row>
    <row r="29" spans="1:17" x14ac:dyDescent="0.25">
      <c r="A29" s="4" t="s">
        <v>63</v>
      </c>
      <c r="F29">
        <f>COUNTIFS(B2:B25,"&lt;&gt;*_*",B2:B25,"&lt;&gt;")</f>
        <v>16</v>
      </c>
      <c r="H29" s="4" t="s">
        <v>63</v>
      </c>
      <c r="K29">
        <f>COUNTIFS(B2:B25,"&lt;&gt;*_*",B2:B25,"&lt;&gt;",R2:R25,"&lt;&gt;TRUE")</f>
        <v>16</v>
      </c>
    </row>
    <row r="30" spans="1:17" x14ac:dyDescent="0.25">
      <c r="A30" s="4" t="s">
        <v>64</v>
      </c>
      <c r="F30">
        <f>COUNTIFS(F2:F25,"&gt;0")</f>
        <v>16</v>
      </c>
      <c r="H30" s="4" t="s">
        <v>64</v>
      </c>
      <c r="K30">
        <f>COUNTIFS(F2:F25,"&gt;0",R2:R25,"&lt;&gt;TRUE")</f>
        <v>16</v>
      </c>
    </row>
    <row r="31" spans="1:17" x14ac:dyDescent="0.25">
      <c r="A31" s="4" t="s">
        <v>65</v>
      </c>
      <c r="F31">
        <f>COUNTIFS(G2:G25,"&gt;0")</f>
        <v>4</v>
      </c>
      <c r="H31" s="4" t="s">
        <v>65</v>
      </c>
      <c r="K31">
        <f>COUNTIFS(G2:G25,"&gt;0",S2:S25,"&lt;&gt;TRUE")</f>
        <v>4</v>
      </c>
    </row>
    <row r="32" spans="1:17" x14ac:dyDescent="0.25">
      <c r="A32" s="4" t="s">
        <v>66</v>
      </c>
      <c r="F32">
        <f>COUNTIFS(F2:F25,"&lt;&gt;-1",F2:F25,"&lt;&gt;0",F2:F25,"&lt;2")</f>
        <v>0</v>
      </c>
      <c r="H32" s="4" t="s">
        <v>66</v>
      </c>
      <c r="K32">
        <f>COUNTIFS(F2:F25,"&lt;&gt;-1",F2:F25,"&lt;&gt;0",F2:F25,"&lt;2",R2:R25,"&lt;&gt;TRUE")</f>
        <v>0</v>
      </c>
    </row>
    <row r="33" spans="1:11" x14ac:dyDescent="0.25">
      <c r="A33" s="4" t="s">
        <v>67</v>
      </c>
      <c r="F33">
        <f>COUNTIFS(G2:G25,"&lt;&gt;-1",G2:G25,"&lt;&gt;0",G2:G25,"&lt;2")</f>
        <v>0</v>
      </c>
      <c r="H33" s="4" t="s">
        <v>67</v>
      </c>
      <c r="K33">
        <f>COUNTIFS(G2:G25,"&lt;&gt;-1",G2:G25,"&lt;&gt;0",G2:G25,"&lt;2",S2:S25,"&lt;&gt;TRUE")</f>
        <v>0</v>
      </c>
    </row>
    <row r="34" spans="1:11" x14ac:dyDescent="0.25">
      <c r="A34" s="4" t="s">
        <v>68</v>
      </c>
      <c r="F34">
        <f>COUNTIFS(F2:F25,"=-1")+COUNTIFS(F2:F25,"=-3")</f>
        <v>0</v>
      </c>
      <c r="H34" s="4" t="s">
        <v>68</v>
      </c>
      <c r="K34">
        <f>COUNTIFS(F2:F25,"=-1",R2:R25,"&lt;&gt;TRUE")+COUNTIFS(F2:F25,"=-3",R2:R25,"&lt;&gt;TRUE")</f>
        <v>0</v>
      </c>
    </row>
    <row r="35" spans="1:11" x14ac:dyDescent="0.25">
      <c r="A35" s="4" t="s">
        <v>69</v>
      </c>
      <c r="F35">
        <f>COUNTIFS(G2:G25,"=-1")+COUNTIFS(G2:G25,"=-3")</f>
        <v>12</v>
      </c>
      <c r="H35" s="4" t="s">
        <v>69</v>
      </c>
      <c r="K35">
        <f>COUNTIFS(G2:G25,"=-1",S2:S25,"&lt;&gt;TRUE")+COUNTIFS(G2:G25,"=-3",S2:S25,"&lt;&gt;TRUE")</f>
        <v>12</v>
      </c>
    </row>
    <row r="36" spans="1:11" x14ac:dyDescent="0.25">
      <c r="A36" s="4" t="s">
        <v>70</v>
      </c>
      <c r="F36" s="8">
        <f>F30/F29</f>
        <v>1</v>
      </c>
      <c r="H36" s="4" t="s">
        <v>70</v>
      </c>
      <c r="K36" s="8">
        <f>K30/K29</f>
        <v>1</v>
      </c>
    </row>
    <row r="37" spans="1:11" x14ac:dyDescent="0.25">
      <c r="A37" s="4" t="s">
        <v>71</v>
      </c>
      <c r="F37" s="8">
        <f>F31/F29</f>
        <v>0.25</v>
      </c>
      <c r="H37" s="4" t="s">
        <v>72</v>
      </c>
      <c r="K37" s="8">
        <f>K31/K29</f>
        <v>0.25</v>
      </c>
    </row>
    <row r="38" spans="1:11" x14ac:dyDescent="0.25">
      <c r="A38" s="4" t="s">
        <v>73</v>
      </c>
      <c r="F38" s="8">
        <f>F30/(F30+F32)</f>
        <v>1</v>
      </c>
      <c r="H38" s="4" t="s">
        <v>73</v>
      </c>
      <c r="K38" s="8">
        <f>K30/(K30+K32)</f>
        <v>1</v>
      </c>
    </row>
    <row r="39" spans="1:11" x14ac:dyDescent="0.25">
      <c r="A39" s="4" t="s">
        <v>74</v>
      </c>
      <c r="F39" s="8">
        <f>F31/(F31+F33)</f>
        <v>1</v>
      </c>
      <c r="H39" s="4" t="s">
        <v>74</v>
      </c>
      <c r="K39" s="8">
        <f>K31/(K31+K33)</f>
        <v>1</v>
      </c>
    </row>
    <row r="42" spans="1:11" ht="15.75" x14ac:dyDescent="0.25">
      <c r="A42" s="3" t="s">
        <v>75</v>
      </c>
      <c r="H42" s="3" t="s">
        <v>76</v>
      </c>
    </row>
    <row r="43" spans="1:11" x14ac:dyDescent="0.25">
      <c r="A43" s="4" t="s">
        <v>63</v>
      </c>
      <c r="F43">
        <f>COUNTIFS(H2:H25,"&lt;&gt;*_FP",H2:H25,"&lt;&gt;",H2:H25,"&lt;&gt;no structure")</f>
        <v>18</v>
      </c>
      <c r="H43" s="4" t="s">
        <v>63</v>
      </c>
      <c r="K43">
        <f>COUNTIFS(H2:H25,"&lt;&gt;*_FP",H2:H25,"&lt;&gt;",H2:H25,"&lt;&gt;no structure",T2:T25,"&lt;&gt;TRUE")</f>
        <v>18</v>
      </c>
    </row>
    <row r="44" spans="1:11" x14ac:dyDescent="0.25">
      <c r="A44" s="4" t="s">
        <v>64</v>
      </c>
      <c r="F44">
        <f>COUNTIFS(K2:K25,"&gt;0")</f>
        <v>17</v>
      </c>
      <c r="H44" s="4" t="s">
        <v>64</v>
      </c>
      <c r="K44">
        <f>COUNTIFS(K2:K25,"&gt;0",T2:T25,"&lt;&gt;TRUE")</f>
        <v>17</v>
      </c>
    </row>
    <row r="45" spans="1:11" x14ac:dyDescent="0.25">
      <c r="A45" s="4" t="s">
        <v>65</v>
      </c>
      <c r="F45">
        <f>COUNTIFS(L2:L25,"&gt;0")</f>
        <v>5</v>
      </c>
      <c r="H45" s="4" t="s">
        <v>65</v>
      </c>
      <c r="K45">
        <f>COUNTIFS(L2:L25,"&gt;0",U2:U25,"&lt;&gt;TRUE")</f>
        <v>5</v>
      </c>
    </row>
    <row r="46" spans="1:11" x14ac:dyDescent="0.25">
      <c r="A46" s="4" t="s">
        <v>66</v>
      </c>
      <c r="F46">
        <f>COUNTIFS(K2:K25,"&lt;&gt;-1",K2:K25,"&lt;&gt;0",K2:K25,"&lt;2")</f>
        <v>0</v>
      </c>
      <c r="H46" s="4" t="s">
        <v>66</v>
      </c>
      <c r="K46">
        <f>COUNTIFS(K2:K25,"&lt;&gt;-1",K2:K25,"&lt;&gt;0",K2:K25,"&lt;2",T2:T25,"&lt;&gt;TRUE")</f>
        <v>0</v>
      </c>
    </row>
    <row r="47" spans="1:11" x14ac:dyDescent="0.25">
      <c r="A47" s="4" t="s">
        <v>67</v>
      </c>
      <c r="F47">
        <f>COUNTIFS(L2:L25,"&lt;&gt;-1",L2:L25,"&lt;&gt;0",L2:L25,"&lt;2")</f>
        <v>0</v>
      </c>
      <c r="H47" s="4" t="s">
        <v>67</v>
      </c>
      <c r="K47">
        <f>COUNTIFS(L2:L25,"&lt;&gt;-1",L2:L25,"&lt;&gt;0",L2:L25,"&lt;2",U2:U25,"&lt;&gt;TRUE")</f>
        <v>0</v>
      </c>
    </row>
    <row r="48" spans="1:11" x14ac:dyDescent="0.25">
      <c r="A48" s="4" t="s">
        <v>68</v>
      </c>
      <c r="F48">
        <f>COUNTIFS(K2:K25,"=-1")+COUNTIFS(K2:K25,"=-3")</f>
        <v>1</v>
      </c>
      <c r="H48" s="4" t="s">
        <v>68</v>
      </c>
      <c r="K48">
        <f>COUNTIFS(K2:K25,"=-1",T2:T25,"&lt;&gt;TRUE")+COUNTIFS(K2:K25,"=-3",T2:T25,"&lt;&gt;TRUE")</f>
        <v>1</v>
      </c>
    </row>
    <row r="49" spans="1:11" x14ac:dyDescent="0.25">
      <c r="A49" s="4" t="s">
        <v>69</v>
      </c>
      <c r="F49">
        <f>COUNTIFS(L2:L25,"=-1")+COUNTIFS(L2:L25,"=-3")</f>
        <v>13</v>
      </c>
      <c r="H49" s="4" t="s">
        <v>69</v>
      </c>
      <c r="K49">
        <f>COUNTIFS(L2:L25,"=-1",U2:U25,"&lt;&gt;TRUE")+COUNTIFS(L2:L25,"=-3",U2:U25,"&lt;&gt;TRUE")</f>
        <v>13</v>
      </c>
    </row>
    <row r="50" spans="1:11" x14ac:dyDescent="0.25">
      <c r="A50" s="4" t="s">
        <v>70</v>
      </c>
      <c r="F50" s="8">
        <f>F44/F43</f>
        <v>0.94444444444444442</v>
      </c>
      <c r="H50" s="4" t="s">
        <v>70</v>
      </c>
      <c r="K50" s="8">
        <f>K44/K43</f>
        <v>0.94444444444444442</v>
      </c>
    </row>
    <row r="51" spans="1:11" x14ac:dyDescent="0.25">
      <c r="A51" s="4" t="s">
        <v>71</v>
      </c>
      <c r="F51" s="8">
        <f>F45/F43</f>
        <v>0.27777777777777779</v>
      </c>
      <c r="H51" s="4" t="s">
        <v>72</v>
      </c>
      <c r="K51" s="8">
        <f>K45/K43</f>
        <v>0.27777777777777779</v>
      </c>
    </row>
    <row r="52" spans="1:11" x14ac:dyDescent="0.25">
      <c r="A52" s="4" t="s">
        <v>73</v>
      </c>
      <c r="F52" s="8">
        <f>F44/(F44+F46)</f>
        <v>1</v>
      </c>
      <c r="H52" s="4" t="s">
        <v>73</v>
      </c>
      <c r="K52" s="8">
        <f>K44/(K44+K46)</f>
        <v>1</v>
      </c>
    </row>
    <row r="53" spans="1:11" x14ac:dyDescent="0.25">
      <c r="A53" s="4" t="s">
        <v>74</v>
      </c>
      <c r="F53" s="8">
        <f>F45/(F45+F47)</f>
        <v>1</v>
      </c>
      <c r="H53" s="4" t="s">
        <v>74</v>
      </c>
      <c r="K53" s="8">
        <f>K45/(K45+K47)</f>
        <v>1</v>
      </c>
    </row>
    <row r="56" spans="1:11" ht="15.75" x14ac:dyDescent="0.25">
      <c r="A56" s="3" t="s">
        <v>77</v>
      </c>
    </row>
    <row r="57" spans="1:11" x14ac:dyDescent="0.25">
      <c r="A57" s="1" t="s">
        <v>78</v>
      </c>
    </row>
    <row r="58" spans="1:11" x14ac:dyDescent="0.25">
      <c r="A58" s="5" t="s">
        <v>79</v>
      </c>
    </row>
    <row r="60" spans="1:11" x14ac:dyDescent="0.25">
      <c r="A60" s="1" t="s">
        <v>80</v>
      </c>
    </row>
    <row r="61" spans="1:11" x14ac:dyDescent="0.25">
      <c r="A61" s="6" t="s">
        <v>81</v>
      </c>
    </row>
    <row r="62" spans="1:11" x14ac:dyDescent="0.25">
      <c r="A62" s="7" t="s">
        <v>82</v>
      </c>
    </row>
    <row r="63" spans="1:11" x14ac:dyDescent="0.25">
      <c r="A63" s="5" t="s">
        <v>83</v>
      </c>
    </row>
    <row r="65" spans="1:1" x14ac:dyDescent="0.25">
      <c r="A65" s="4" t="s">
        <v>84</v>
      </c>
    </row>
    <row r="66" spans="1:1" x14ac:dyDescent="0.25">
      <c r="A66" t="s">
        <v>85</v>
      </c>
    </row>
    <row r="67" spans="1:1" x14ac:dyDescent="0.25">
      <c r="A67" t="s">
        <v>86</v>
      </c>
    </row>
    <row r="68" spans="1:1" x14ac:dyDescent="0.25">
      <c r="A68" t="s">
        <v>87</v>
      </c>
    </row>
    <row r="69" spans="1:1" x14ac:dyDescent="0.25">
      <c r="A69" t="s">
        <v>88</v>
      </c>
    </row>
    <row r="70" spans="1:1" x14ac:dyDescent="0.25">
      <c r="A70" t="s">
        <v>89</v>
      </c>
    </row>
    <row r="71" spans="1:1" x14ac:dyDescent="0.25">
      <c r="A71" t="s">
        <v>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293</v>
      </c>
      <c r="B2" s="1" t="s">
        <v>142</v>
      </c>
      <c r="C2" t="s">
        <v>20</v>
      </c>
      <c r="D2" s="1" t="s">
        <v>142</v>
      </c>
      <c r="E2" s="5" t="s">
        <v>22</v>
      </c>
      <c r="F2" s="1">
        <v>2</v>
      </c>
      <c r="G2" s="5">
        <v>-1</v>
      </c>
      <c r="H2" s="1" t="s">
        <v>143</v>
      </c>
      <c r="I2" s="1" t="s">
        <v>143</v>
      </c>
      <c r="J2" s="5" t="s">
        <v>22</v>
      </c>
      <c r="K2" s="1">
        <v>2</v>
      </c>
      <c r="L2" s="5">
        <v>-1</v>
      </c>
      <c r="M2" t="s">
        <v>294</v>
      </c>
      <c r="N2" t="s">
        <v>295</v>
      </c>
      <c r="O2" t="s">
        <v>17</v>
      </c>
    </row>
    <row r="3" spans="1:21" x14ac:dyDescent="0.25">
      <c r="A3" t="s">
        <v>293</v>
      </c>
      <c r="B3" s="9" t="s">
        <v>237</v>
      </c>
      <c r="C3" t="s">
        <v>20</v>
      </c>
      <c r="D3" s="9" t="s">
        <v>237</v>
      </c>
      <c r="E3" s="5" t="s">
        <v>22</v>
      </c>
      <c r="F3" s="1">
        <v>2</v>
      </c>
      <c r="G3" s="5">
        <v>-1</v>
      </c>
      <c r="H3" s="9" t="s">
        <v>296</v>
      </c>
      <c r="I3" s="9" t="s">
        <v>296</v>
      </c>
      <c r="J3" s="5" t="s">
        <v>22</v>
      </c>
      <c r="K3" s="1">
        <v>2</v>
      </c>
      <c r="L3" s="5">
        <v>-1</v>
      </c>
      <c r="M3" t="s">
        <v>297</v>
      </c>
      <c r="N3" t="s">
        <v>297</v>
      </c>
      <c r="O3" t="s">
        <v>17</v>
      </c>
    </row>
    <row r="6" spans="1:21" ht="15.75" x14ac:dyDescent="0.25">
      <c r="A6" s="3" t="s">
        <v>61</v>
      </c>
      <c r="H6" s="3" t="s">
        <v>62</v>
      </c>
    </row>
    <row r="7" spans="1:21" x14ac:dyDescent="0.25">
      <c r="A7" s="4" t="s">
        <v>63</v>
      </c>
      <c r="F7">
        <f>COUNTIFS(B2:B3,"&lt;&gt;*_*",B2:B3,"&lt;&gt;")</f>
        <v>2</v>
      </c>
      <c r="H7" s="4" t="s">
        <v>63</v>
      </c>
      <c r="K7">
        <f>COUNTIFS(B2:B3,"&lt;&gt;*_*",B2:B3,"&lt;&gt;",R2:R3,"&lt;&gt;TRUE")</f>
        <v>2</v>
      </c>
    </row>
    <row r="8" spans="1:21" x14ac:dyDescent="0.25">
      <c r="A8" s="4" t="s">
        <v>64</v>
      </c>
      <c r="F8">
        <f>COUNTIFS(F2:F3,"&gt;0")</f>
        <v>2</v>
      </c>
      <c r="H8" s="4" t="s">
        <v>64</v>
      </c>
      <c r="K8">
        <f>COUNTIFS(F2:F3,"&gt;0",R2:R3,"&lt;&gt;TRUE")</f>
        <v>2</v>
      </c>
    </row>
    <row r="9" spans="1:21" x14ac:dyDescent="0.25">
      <c r="A9" s="4" t="s">
        <v>65</v>
      </c>
      <c r="F9">
        <f>COUNTIFS(G2:G3,"&gt;0")</f>
        <v>0</v>
      </c>
      <c r="H9" s="4" t="s">
        <v>65</v>
      </c>
      <c r="K9">
        <f>COUNTIFS(G2:G3,"&gt;0",S2:S3,"&lt;&gt;TRUE")</f>
        <v>0</v>
      </c>
    </row>
    <row r="10" spans="1:21" x14ac:dyDescent="0.25">
      <c r="A10" s="4" t="s">
        <v>66</v>
      </c>
      <c r="F10">
        <f>COUNTIFS(F2:F3,"&lt;&gt;-1",F2:F3,"&lt;&gt;0",F2:F3,"&lt;2")</f>
        <v>0</v>
      </c>
      <c r="H10" s="4" t="s">
        <v>66</v>
      </c>
      <c r="K10">
        <f>COUNTIFS(F2:F3,"&lt;&gt;-1",F2:F3,"&lt;&gt;0",F2:F3,"&lt;2",R2:R3,"&lt;&gt;TRUE")</f>
        <v>0</v>
      </c>
    </row>
    <row r="11" spans="1:21" x14ac:dyDescent="0.25">
      <c r="A11" s="4" t="s">
        <v>67</v>
      </c>
      <c r="F11">
        <f>COUNTIFS(G2:G3,"&lt;&gt;-1",G2:G3,"&lt;&gt;0",G2:G3,"&lt;2")</f>
        <v>0</v>
      </c>
      <c r="H11" s="4" t="s">
        <v>67</v>
      </c>
      <c r="K11">
        <f>COUNTIFS(G2:G3,"&lt;&gt;-1",G2:G3,"&lt;&gt;0",G2:G3,"&lt;2",S2:S3,"&lt;&gt;TRUE")</f>
        <v>0</v>
      </c>
    </row>
    <row r="12" spans="1:21" x14ac:dyDescent="0.25">
      <c r="A12" s="4" t="s">
        <v>68</v>
      </c>
      <c r="F12">
        <f>COUNTIFS(F2:F3,"=-1")+COUNTIFS(F2:F3,"=-3")</f>
        <v>0</v>
      </c>
      <c r="H12" s="4" t="s">
        <v>68</v>
      </c>
      <c r="K12">
        <f>COUNTIFS(F2:F3,"=-1",R2:R3,"&lt;&gt;TRUE")+COUNTIFS(F2:F3,"=-3",R2:R3,"&lt;&gt;TRUE")</f>
        <v>0</v>
      </c>
    </row>
    <row r="13" spans="1:21" x14ac:dyDescent="0.25">
      <c r="A13" s="4" t="s">
        <v>69</v>
      </c>
      <c r="F13">
        <f>COUNTIFS(G2:G3,"=-1")+COUNTIFS(G2:G3,"=-3")</f>
        <v>2</v>
      </c>
      <c r="H13" s="4" t="s">
        <v>69</v>
      </c>
      <c r="K13">
        <f>COUNTIFS(G2:G3,"=-1",S2:S3,"&lt;&gt;TRUE")+COUNTIFS(G2:G3,"=-3",S2:S3,"&lt;&gt;TRUE")</f>
        <v>2</v>
      </c>
    </row>
    <row r="14" spans="1:21" x14ac:dyDescent="0.25">
      <c r="A14" s="4" t="s">
        <v>70</v>
      </c>
      <c r="F14" s="8">
        <f>F8/F7</f>
        <v>1</v>
      </c>
      <c r="H14" s="4" t="s">
        <v>70</v>
      </c>
      <c r="K14" s="8">
        <f>K8/K7</f>
        <v>1</v>
      </c>
    </row>
    <row r="15" spans="1:21" x14ac:dyDescent="0.25">
      <c r="A15" s="4" t="s">
        <v>71</v>
      </c>
      <c r="F15" s="8">
        <f>F9/F7</f>
        <v>0</v>
      </c>
      <c r="H15" s="4" t="s">
        <v>72</v>
      </c>
      <c r="K15" s="8">
        <f>K9/K7</f>
        <v>0</v>
      </c>
    </row>
    <row r="16" spans="1:21" x14ac:dyDescent="0.25">
      <c r="A16" s="4" t="s">
        <v>73</v>
      </c>
      <c r="F16" s="8">
        <f>F8/(F8+F10)</f>
        <v>1</v>
      </c>
      <c r="H16" s="4" t="s">
        <v>73</v>
      </c>
      <c r="K16" s="8">
        <f>K8/(K8+K10)</f>
        <v>1</v>
      </c>
    </row>
    <row r="17" spans="1:11" x14ac:dyDescent="0.25">
      <c r="A17" s="4" t="s">
        <v>74</v>
      </c>
      <c r="F17" s="13" t="s">
        <v>306</v>
      </c>
      <c r="H17" s="4" t="s">
        <v>74</v>
      </c>
      <c r="K17" s="13" t="s">
        <v>306</v>
      </c>
    </row>
    <row r="20" spans="1:11" ht="15.75" x14ac:dyDescent="0.25">
      <c r="A20" s="3" t="s">
        <v>75</v>
      </c>
      <c r="H20" s="3" t="s">
        <v>76</v>
      </c>
    </row>
    <row r="21" spans="1:11" x14ac:dyDescent="0.25">
      <c r="A21" s="4" t="s">
        <v>63</v>
      </c>
      <c r="F21">
        <f>COUNTIFS(H2:H3,"&lt;&gt;*_FP",H2:H3,"&lt;&gt;",H2:H3,"&lt;&gt;no structure")</f>
        <v>2</v>
      </c>
      <c r="H21" s="4" t="s">
        <v>63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64</v>
      </c>
      <c r="F22">
        <f>COUNTIFS(K2:K3,"&gt;0")</f>
        <v>2</v>
      </c>
      <c r="H22" s="4" t="s">
        <v>64</v>
      </c>
      <c r="K22">
        <f>COUNTIFS(K2:K3,"&gt;0",T2:T3,"&lt;&gt;TRUE")</f>
        <v>2</v>
      </c>
    </row>
    <row r="23" spans="1:11" x14ac:dyDescent="0.25">
      <c r="A23" s="4" t="s">
        <v>65</v>
      </c>
      <c r="F23">
        <f>COUNTIFS(L2:L3,"&gt;0")</f>
        <v>0</v>
      </c>
      <c r="H23" s="4" t="s">
        <v>65</v>
      </c>
      <c r="K23">
        <f>COUNTIFS(L2:L3,"&gt;0",U2:U3,"&lt;&gt;TRUE")</f>
        <v>0</v>
      </c>
    </row>
    <row r="24" spans="1:11" x14ac:dyDescent="0.25">
      <c r="A24" s="4" t="s">
        <v>66</v>
      </c>
      <c r="F24">
        <f>COUNTIFS(K2:K3,"&lt;&gt;-1",K2:K3,"&lt;&gt;0",K2:K3,"&lt;2")</f>
        <v>0</v>
      </c>
      <c r="H24" s="4" t="s">
        <v>66</v>
      </c>
      <c r="K24">
        <f>COUNTIFS(K2:K3,"&lt;&gt;-1",K2:K3,"&lt;&gt;0",K2:K3,"&lt;2",T2:T3,"&lt;&gt;TRUE")</f>
        <v>0</v>
      </c>
    </row>
    <row r="25" spans="1:11" x14ac:dyDescent="0.25">
      <c r="A25" s="4" t="s">
        <v>67</v>
      </c>
      <c r="F25">
        <f>COUNTIFS(L2:L3,"&lt;&gt;-1",L2:L3,"&lt;&gt;0",L2:L3,"&lt;2")</f>
        <v>0</v>
      </c>
      <c r="H25" s="4" t="s">
        <v>67</v>
      </c>
      <c r="K25">
        <f>COUNTIFS(L2:L3,"&lt;&gt;-1",L2:L3,"&lt;&gt;0",L2:L3,"&lt;2",U2:U3,"&lt;&gt;TRUE")</f>
        <v>0</v>
      </c>
    </row>
    <row r="26" spans="1:11" x14ac:dyDescent="0.25">
      <c r="A26" s="4" t="s">
        <v>68</v>
      </c>
      <c r="F26">
        <f>COUNTIFS(K2:K3,"=-1")+COUNTIFS(K2:K3,"=-3")</f>
        <v>0</v>
      </c>
      <c r="H26" s="4" t="s">
        <v>68</v>
      </c>
      <c r="K26">
        <f>COUNTIFS(K2:K3,"=-1",T2:T3,"&lt;&gt;TRUE")+COUNTIFS(K2:K3,"=-3",T2:T3,"&lt;&gt;TRUE")</f>
        <v>0</v>
      </c>
    </row>
    <row r="27" spans="1:11" x14ac:dyDescent="0.25">
      <c r="A27" s="4" t="s">
        <v>69</v>
      </c>
      <c r="F27">
        <f>COUNTIFS(L2:L3,"=-1")+COUNTIFS(L2:L3,"=-3")</f>
        <v>2</v>
      </c>
      <c r="H27" s="4" t="s">
        <v>69</v>
      </c>
      <c r="K27">
        <f>COUNTIFS(L2:L3,"=-1",U2:U3,"&lt;&gt;TRUE")+COUNTIFS(L2:L3,"=-3",U2:U3,"&lt;&gt;TRUE")</f>
        <v>2</v>
      </c>
    </row>
    <row r="28" spans="1:11" x14ac:dyDescent="0.25">
      <c r="A28" s="4" t="s">
        <v>70</v>
      </c>
      <c r="F28" s="8">
        <f>F22/F21</f>
        <v>1</v>
      </c>
      <c r="H28" s="4" t="s">
        <v>70</v>
      </c>
      <c r="K28" s="8">
        <f>K22/K21</f>
        <v>1</v>
      </c>
    </row>
    <row r="29" spans="1:11" x14ac:dyDescent="0.25">
      <c r="A29" s="4" t="s">
        <v>71</v>
      </c>
      <c r="F29" s="8">
        <f>F23/F21</f>
        <v>0</v>
      </c>
      <c r="H29" s="4" t="s">
        <v>72</v>
      </c>
      <c r="K29" s="8">
        <f>K23/K21</f>
        <v>0</v>
      </c>
    </row>
    <row r="30" spans="1:11" x14ac:dyDescent="0.25">
      <c r="A30" s="4" t="s">
        <v>73</v>
      </c>
      <c r="F30" s="8">
        <f>F22/(F22+F24)</f>
        <v>1</v>
      </c>
      <c r="H30" s="4" t="s">
        <v>73</v>
      </c>
      <c r="K30" s="8">
        <f>K22/(K22+K24)</f>
        <v>1</v>
      </c>
    </row>
    <row r="31" spans="1:11" x14ac:dyDescent="0.25">
      <c r="A31" s="4" t="s">
        <v>74</v>
      </c>
      <c r="F31" s="13" t="s">
        <v>306</v>
      </c>
      <c r="H31" s="4" t="s">
        <v>74</v>
      </c>
      <c r="K31" s="13" t="s">
        <v>306</v>
      </c>
    </row>
    <row r="34" spans="1:1" ht="15.75" x14ac:dyDescent="0.25">
      <c r="A34" s="3" t="s">
        <v>77</v>
      </c>
    </row>
    <row r="35" spans="1:1" x14ac:dyDescent="0.25">
      <c r="A35" s="1" t="s">
        <v>78</v>
      </c>
    </row>
    <row r="36" spans="1:1" x14ac:dyDescent="0.25">
      <c r="A36" s="5" t="s">
        <v>79</v>
      </c>
    </row>
    <row r="38" spans="1:1" x14ac:dyDescent="0.25">
      <c r="A38" s="1" t="s">
        <v>80</v>
      </c>
    </row>
    <row r="39" spans="1:1" x14ac:dyDescent="0.25">
      <c r="A39" s="6" t="s">
        <v>81</v>
      </c>
    </row>
    <row r="40" spans="1:1" x14ac:dyDescent="0.25">
      <c r="A40" s="7" t="s">
        <v>82</v>
      </c>
    </row>
    <row r="41" spans="1:1" x14ac:dyDescent="0.25">
      <c r="A41" s="5" t="s">
        <v>83</v>
      </c>
    </row>
    <row r="43" spans="1:1" x14ac:dyDescent="0.25">
      <c r="A43" s="4" t="s">
        <v>84</v>
      </c>
    </row>
    <row r="44" spans="1:1" x14ac:dyDescent="0.25">
      <c r="A44" t="s">
        <v>85</v>
      </c>
    </row>
    <row r="45" spans="1:1" x14ac:dyDescent="0.25">
      <c r="A45" t="s">
        <v>86</v>
      </c>
    </row>
    <row r="46" spans="1:1" x14ac:dyDescent="0.25">
      <c r="A46" t="s">
        <v>87</v>
      </c>
    </row>
    <row r="47" spans="1:1" x14ac:dyDescent="0.25">
      <c r="A47" t="s">
        <v>88</v>
      </c>
    </row>
    <row r="48" spans="1:1" x14ac:dyDescent="0.25">
      <c r="A48" t="s">
        <v>89</v>
      </c>
    </row>
    <row r="49" spans="1:1" x14ac:dyDescent="0.25">
      <c r="A49" t="s">
        <v>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298</v>
      </c>
      <c r="B2" s="1" t="s">
        <v>258</v>
      </c>
      <c r="C2" t="s">
        <v>20</v>
      </c>
      <c r="D2" s="1" t="s">
        <v>258</v>
      </c>
      <c r="E2" s="5" t="s">
        <v>22</v>
      </c>
      <c r="F2" s="1">
        <v>2</v>
      </c>
      <c r="G2" s="5">
        <v>-1</v>
      </c>
      <c r="H2" t="s">
        <v>299</v>
      </c>
      <c r="I2" t="s">
        <v>300</v>
      </c>
      <c r="J2" t="s">
        <v>17</v>
      </c>
    </row>
    <row r="5" spans="1:14" ht="15.75" x14ac:dyDescent="0.25">
      <c r="A5" s="3" t="s">
        <v>61</v>
      </c>
      <c r="H5" s="3" t="s">
        <v>62</v>
      </c>
    </row>
    <row r="6" spans="1:14" x14ac:dyDescent="0.25">
      <c r="A6" s="4" t="s">
        <v>63</v>
      </c>
      <c r="F6">
        <f>COUNTIFS(B2:B2,"&lt;&gt;*_*",B2:B2,"&lt;&gt;")</f>
        <v>1</v>
      </c>
      <c r="H6" s="4" t="s">
        <v>63</v>
      </c>
      <c r="K6">
        <f>COUNTIFS(B2:B2,"&lt;&gt;*_*",B2:B2,"&lt;&gt;",M2:M2,"&lt;&gt;TRUE")</f>
        <v>1</v>
      </c>
    </row>
    <row r="7" spans="1:14" x14ac:dyDescent="0.25">
      <c r="A7" s="4" t="s">
        <v>64</v>
      </c>
      <c r="F7">
        <f>COUNTIFS(F2:F2,"&gt;0")</f>
        <v>1</v>
      </c>
      <c r="H7" s="4" t="s">
        <v>64</v>
      </c>
      <c r="K7">
        <f>COUNTIFS(F2:F2,"&gt;0",M2:M2,"&lt;&gt;TRUE")</f>
        <v>1</v>
      </c>
    </row>
    <row r="8" spans="1:14" x14ac:dyDescent="0.25">
      <c r="A8" s="4" t="s">
        <v>65</v>
      </c>
      <c r="F8">
        <f>COUNTIFS(G2:G2,"&gt;0")</f>
        <v>0</v>
      </c>
      <c r="H8" s="4" t="s">
        <v>65</v>
      </c>
      <c r="K8">
        <f>COUNTIFS(G2:G2,"&gt;0",N2:N2,"&lt;&gt;TRUE")</f>
        <v>0</v>
      </c>
    </row>
    <row r="9" spans="1:14" x14ac:dyDescent="0.25">
      <c r="A9" s="4" t="s">
        <v>66</v>
      </c>
      <c r="F9">
        <f>COUNTIFS(F2:F2,"&lt;&gt;-1",F2:F2,"&lt;&gt;0",F2:F2,"&lt;2")</f>
        <v>0</v>
      </c>
      <c r="H9" s="4" t="s">
        <v>66</v>
      </c>
      <c r="K9">
        <f>COUNTIFS(F2:F2,"&lt;&gt;-1",F2:F2,"&lt;&gt;0",F2:F2,"&lt;2",M2:M2,"&lt;&gt;TRUE")</f>
        <v>0</v>
      </c>
    </row>
    <row r="10" spans="1:14" x14ac:dyDescent="0.25">
      <c r="A10" s="4" t="s">
        <v>67</v>
      </c>
      <c r="F10">
        <f>COUNTIFS(G2:G2,"&lt;&gt;-1",G2:G2,"&lt;&gt;0",G2:G2,"&lt;2")</f>
        <v>0</v>
      </c>
      <c r="H10" s="4" t="s">
        <v>67</v>
      </c>
      <c r="K10">
        <f>COUNTIFS(G2:G2,"&lt;&gt;-1",G2:G2,"&lt;&gt;0",G2:G2,"&lt;2",N2:N2,"&lt;&gt;TRUE")</f>
        <v>0</v>
      </c>
    </row>
    <row r="11" spans="1:14" x14ac:dyDescent="0.25">
      <c r="A11" s="4" t="s">
        <v>68</v>
      </c>
      <c r="F11">
        <f>COUNTIFS(F2:F2,"=-1")+COUNTIFS(F2:F2,"=-3")</f>
        <v>0</v>
      </c>
      <c r="H11" s="4" t="s">
        <v>68</v>
      </c>
      <c r="K11">
        <f>COUNTIFS(F2:F2,"=-1",M2:M2,"&lt;&gt;TRUE")+COUNTIFS(F2:F2,"=-3",M2:M2,"&lt;&gt;TRUE")</f>
        <v>0</v>
      </c>
    </row>
    <row r="12" spans="1:14" x14ac:dyDescent="0.25">
      <c r="A12" s="4" t="s">
        <v>69</v>
      </c>
      <c r="F12">
        <f>COUNTIFS(G2:G2,"=-1")+COUNTIFS(G2:G2,"=-3")</f>
        <v>1</v>
      </c>
      <c r="H12" s="4" t="s">
        <v>69</v>
      </c>
      <c r="K12">
        <f>COUNTIFS(G2:G2,"=-1",N2:N2,"&lt;&gt;TRUE")+COUNTIFS(G2:G2,"=-3",N2:N2,"&lt;&gt;TRUE")</f>
        <v>1</v>
      </c>
    </row>
    <row r="13" spans="1:14" x14ac:dyDescent="0.25">
      <c r="A13" s="4" t="s">
        <v>70</v>
      </c>
      <c r="F13" s="8">
        <f>F7/F6</f>
        <v>1</v>
      </c>
      <c r="H13" s="4" t="s">
        <v>70</v>
      </c>
      <c r="K13" s="8">
        <f>K7/K6</f>
        <v>1</v>
      </c>
    </row>
    <row r="14" spans="1:14" x14ac:dyDescent="0.25">
      <c r="A14" s="4" t="s">
        <v>71</v>
      </c>
      <c r="F14" s="8">
        <f>F8/F6</f>
        <v>0</v>
      </c>
      <c r="H14" s="4" t="s">
        <v>72</v>
      </c>
      <c r="K14" s="8">
        <f>K8/K6</f>
        <v>0</v>
      </c>
    </row>
    <row r="15" spans="1:14" x14ac:dyDescent="0.25">
      <c r="A15" s="4" t="s">
        <v>73</v>
      </c>
      <c r="F15" s="8">
        <f>F7/(F7+F9)</f>
        <v>1</v>
      </c>
      <c r="H15" s="4" t="s">
        <v>73</v>
      </c>
      <c r="K15" s="8">
        <f>K7/(K7+K9)</f>
        <v>1</v>
      </c>
    </row>
    <row r="16" spans="1:14" x14ac:dyDescent="0.25">
      <c r="A16" s="4" t="s">
        <v>74</v>
      </c>
      <c r="F16" s="13" t="s">
        <v>306</v>
      </c>
      <c r="H16" s="4" t="s">
        <v>74</v>
      </c>
      <c r="K16" s="13" t="s">
        <v>306</v>
      </c>
    </row>
    <row r="19" spans="1:1" ht="15.75" x14ac:dyDescent="0.25">
      <c r="A19" s="3" t="s">
        <v>77</v>
      </c>
    </row>
    <row r="20" spans="1:1" x14ac:dyDescent="0.25">
      <c r="A20" s="1" t="s">
        <v>78</v>
      </c>
    </row>
    <row r="21" spans="1:1" x14ac:dyDescent="0.25">
      <c r="A21" s="5" t="s">
        <v>79</v>
      </c>
    </row>
    <row r="23" spans="1:1" x14ac:dyDescent="0.25">
      <c r="A23" s="1" t="s">
        <v>80</v>
      </c>
    </row>
    <row r="24" spans="1:1" x14ac:dyDescent="0.25">
      <c r="A24" s="6" t="s">
        <v>81</v>
      </c>
    </row>
    <row r="25" spans="1:1" x14ac:dyDescent="0.25">
      <c r="A25" s="7" t="s">
        <v>82</v>
      </c>
    </row>
    <row r="26" spans="1:1" x14ac:dyDescent="0.25">
      <c r="A26" s="5" t="s">
        <v>83</v>
      </c>
    </row>
    <row r="28" spans="1:1" x14ac:dyDescent="0.25">
      <c r="A28" s="4" t="s">
        <v>84</v>
      </c>
    </row>
    <row r="29" spans="1:1" x14ac:dyDescent="0.25">
      <c r="A29" t="s">
        <v>85</v>
      </c>
    </row>
    <row r="30" spans="1:1" x14ac:dyDescent="0.25">
      <c r="A30" t="s">
        <v>86</v>
      </c>
    </row>
    <row r="31" spans="1:1" x14ac:dyDescent="0.25">
      <c r="A31" t="s">
        <v>87</v>
      </c>
    </row>
    <row r="32" spans="1:1" x14ac:dyDescent="0.25">
      <c r="A32" t="s">
        <v>88</v>
      </c>
    </row>
    <row r="33" spans="1:1" x14ac:dyDescent="0.25">
      <c r="A33" t="s">
        <v>89</v>
      </c>
    </row>
    <row r="34" spans="1:1" x14ac:dyDescent="0.25">
      <c r="A3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2017-03-17T14:44:08Z</dcterms:created>
  <dcterms:modified xsi:type="dcterms:W3CDTF">2017-05-03T10:23:38Z</dcterms:modified>
</cp:coreProperties>
</file>